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35" windowWidth="20055" windowHeight="7275" firstSheet="1" activeTab="1"/>
  </bookViews>
  <sheets>
    <sheet name="Sheet1" sheetId="1" state="hidden" r:id="rId1"/>
    <sheet name="tahap I" sheetId="9" r:id="rId2"/>
    <sheet name="sisa" sheetId="6" state="hidden" r:id="rId3"/>
    <sheet name="Sheet1 (3)" sheetId="8" state="hidden" r:id="rId4"/>
    <sheet name="Sheet2" sheetId="2" r:id="rId5"/>
    <sheet name="Sheet3" sheetId="3" r:id="rId6"/>
  </sheets>
  <definedNames>
    <definedName name="_xlnm.Print_Area" localSheetId="0">Sheet1!$A$1:$L$139</definedName>
    <definedName name="_xlnm.Print_Area" localSheetId="3">'Sheet1 (3)'!$A$1:$L$73</definedName>
    <definedName name="_xlnm.Print_Area" localSheetId="2">sisa!$A$1:$F$70</definedName>
    <definedName name="_xlnm.Print_Area" localSheetId="1">'tahap I'!$A$1:$L$80</definedName>
    <definedName name="_xlnm.Print_Titles" localSheetId="2">sisa!$5:$5</definedName>
  </definedNames>
  <calcPr calcId="125725"/>
</workbook>
</file>

<file path=xl/calcChain.xml><?xml version="1.0" encoding="utf-8"?>
<calcChain xmlns="http://schemas.openxmlformats.org/spreadsheetml/2006/main">
  <c r="J67" i="9"/>
  <c r="J21"/>
  <c r="J24"/>
  <c r="J17"/>
  <c r="J13"/>
  <c r="J14"/>
  <c r="J66"/>
  <c r="J65"/>
  <c r="J64"/>
  <c r="J63"/>
  <c r="J62"/>
  <c r="J61"/>
  <c r="J60"/>
  <c r="J59"/>
  <c r="J58"/>
  <c r="J55"/>
  <c r="J54"/>
  <c r="J53"/>
  <c r="J52"/>
  <c r="J57"/>
  <c r="J56"/>
  <c r="J51"/>
  <c r="J26"/>
  <c r="J47"/>
  <c r="J46"/>
  <c r="J45"/>
  <c r="J44"/>
  <c r="J40"/>
  <c r="J43"/>
  <c r="J38"/>
  <c r="J42"/>
  <c r="J41"/>
  <c r="J39"/>
  <c r="J18"/>
  <c r="J36"/>
  <c r="J35"/>
  <c r="J11"/>
  <c r="J10"/>
  <c r="J8"/>
  <c r="K67" l="1"/>
  <c r="K66"/>
  <c r="N66"/>
  <c r="N65"/>
  <c r="P65" s="1"/>
  <c r="K64"/>
  <c r="K63"/>
  <c r="K62"/>
  <c r="N61"/>
  <c r="K60"/>
  <c r="N60"/>
  <c r="K59"/>
  <c r="N58"/>
  <c r="K58"/>
  <c r="N57"/>
  <c r="N56"/>
  <c r="K55"/>
  <c r="K54"/>
  <c r="K53"/>
  <c r="N48"/>
  <c r="N47"/>
  <c r="K46"/>
  <c r="K45"/>
  <c r="K44"/>
  <c r="N44"/>
  <c r="K43"/>
  <c r="K42"/>
  <c r="K39"/>
  <c r="J7"/>
  <c r="K7" s="1"/>
  <c r="N29"/>
  <c r="N39"/>
  <c r="K35"/>
  <c r="N52"/>
  <c r="N41"/>
  <c r="N40"/>
  <c r="K38"/>
  <c r="J37"/>
  <c r="K37" s="1"/>
  <c r="J33"/>
  <c r="K33" s="1"/>
  <c r="J32"/>
  <c r="N32" s="1"/>
  <c r="J30"/>
  <c r="K30" s="1"/>
  <c r="J29"/>
  <c r="K29" s="1"/>
  <c r="J28"/>
  <c r="K28" s="1"/>
  <c r="J27"/>
  <c r="N27" s="1"/>
  <c r="N26"/>
  <c r="J25"/>
  <c r="K25" s="1"/>
  <c r="K24"/>
  <c r="N25" l="1"/>
  <c r="K48"/>
  <c r="N38"/>
  <c r="K32"/>
  <c r="K65"/>
  <c r="N59"/>
  <c r="K52"/>
  <c r="N54"/>
  <c r="P54" s="1"/>
  <c r="N55"/>
  <c r="P55" s="1"/>
  <c r="Q48"/>
  <c r="P48"/>
  <c r="N33"/>
  <c r="N46"/>
  <c r="K27"/>
  <c r="N37"/>
  <c r="N45"/>
  <c r="K47"/>
  <c r="K56"/>
  <c r="P58"/>
  <c r="Q58" s="1"/>
  <c r="N62"/>
  <c r="N64"/>
  <c r="P66"/>
  <c r="Q66" s="1"/>
  <c r="N63"/>
  <c r="Q65"/>
  <c r="N67"/>
  <c r="P57"/>
  <c r="Q57" s="1"/>
  <c r="P60"/>
  <c r="Q60" s="1"/>
  <c r="P56"/>
  <c r="Q56" s="1"/>
  <c r="P61"/>
  <c r="Q61" s="1"/>
  <c r="K57"/>
  <c r="P59"/>
  <c r="Q59" s="1"/>
  <c r="K61"/>
  <c r="N53"/>
  <c r="P47"/>
  <c r="Q47" s="1"/>
  <c r="P44"/>
  <c r="Q44" s="1"/>
  <c r="N42"/>
  <c r="N43"/>
  <c r="K26"/>
  <c r="K40"/>
  <c r="N30"/>
  <c r="N28"/>
  <c r="N24"/>
  <c r="K41"/>
  <c r="N7"/>
  <c r="J23"/>
  <c r="J22"/>
  <c r="J19"/>
  <c r="J15"/>
  <c r="J16"/>
  <c r="J12"/>
  <c r="J9"/>
  <c r="J31"/>
  <c r="J20"/>
  <c r="Q55" l="1"/>
  <c r="Q54"/>
  <c r="Q62"/>
  <c r="P62"/>
  <c r="P64"/>
  <c r="Q64" s="1"/>
  <c r="P46"/>
  <c r="Q46" s="1"/>
  <c r="P45"/>
  <c r="Q45" s="1"/>
  <c r="P63"/>
  <c r="Q63" s="1"/>
  <c r="P67"/>
  <c r="Q67" s="1"/>
  <c r="P53"/>
  <c r="Q53" s="1"/>
  <c r="P43"/>
  <c r="Q43" s="1"/>
  <c r="P42"/>
  <c r="Q42" s="1"/>
  <c r="N13"/>
  <c r="K13"/>
  <c r="N22"/>
  <c r="K22"/>
  <c r="N9"/>
  <c r="K9"/>
  <c r="K12"/>
  <c r="N12"/>
  <c r="N15"/>
  <c r="K15"/>
  <c r="K21"/>
  <c r="N21"/>
  <c r="N31"/>
  <c r="K31"/>
  <c r="N11"/>
  <c r="K11"/>
  <c r="K16"/>
  <c r="N16"/>
  <c r="N19"/>
  <c r="K19"/>
  <c r="N10"/>
  <c r="K10"/>
  <c r="N17"/>
  <c r="K17"/>
  <c r="K20"/>
  <c r="N20"/>
  <c r="K8"/>
  <c r="N8"/>
  <c r="N14"/>
  <c r="K14"/>
  <c r="N18"/>
  <c r="K18"/>
  <c r="N23"/>
  <c r="K23"/>
  <c r="P52" l="1"/>
  <c r="Q52" s="1"/>
  <c r="P50"/>
  <c r="Q50" s="1"/>
  <c r="P41"/>
  <c r="Q41" s="1"/>
  <c r="P40"/>
  <c r="Q40" s="1"/>
  <c r="P39"/>
  <c r="Q39" s="1"/>
  <c r="P38"/>
  <c r="Q38" s="1"/>
  <c r="P37"/>
  <c r="Q37" s="1"/>
  <c r="N35"/>
  <c r="P35" s="1"/>
  <c r="Q35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A9"/>
  <c r="A10" s="1"/>
  <c r="A14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P7"/>
  <c r="Q7" s="1"/>
  <c r="D119" i="1"/>
  <c r="N34" i="9" l="1"/>
  <c r="P34" s="1"/>
  <c r="Q34" s="1"/>
  <c r="K34"/>
  <c r="K36"/>
  <c r="N36"/>
  <c r="P36" s="1"/>
  <c r="Q36" s="1"/>
  <c r="N51"/>
  <c r="P51" s="1"/>
  <c r="Q51" s="1"/>
  <c r="K51"/>
  <c r="D101" i="1"/>
  <c r="D102" l="1"/>
  <c r="D100" l="1"/>
  <c r="Q118" l="1"/>
  <c r="P118"/>
  <c r="A118"/>
  <c r="P113" l="1"/>
  <c r="Q113" s="1"/>
  <c r="Q112"/>
  <c r="P112"/>
  <c r="P111"/>
  <c r="Q111" s="1"/>
  <c r="P110"/>
  <c r="Q110" s="1"/>
  <c r="P109"/>
  <c r="Q109" s="1"/>
  <c r="P108"/>
  <c r="Q108" s="1"/>
  <c r="P107"/>
  <c r="Q107" s="1"/>
  <c r="P106"/>
  <c r="Q106" s="1"/>
  <c r="P105"/>
  <c r="Q105" s="1"/>
  <c r="P104"/>
  <c r="Q104" s="1"/>
  <c r="P103"/>
  <c r="Q103" s="1"/>
  <c r="P102"/>
  <c r="Q102" s="1"/>
  <c r="P101"/>
  <c r="Q101" s="1"/>
  <c r="P100"/>
  <c r="Q100" s="1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Q84" s="1"/>
  <c r="P83"/>
  <c r="Q83" s="1"/>
  <c r="P82"/>
  <c r="Q82" s="1"/>
  <c r="P81"/>
  <c r="Q81" s="1"/>
  <c r="P80"/>
  <c r="Q80" s="1"/>
  <c r="P79"/>
  <c r="Q79" s="1"/>
  <c r="P78"/>
  <c r="Q78" s="1"/>
  <c r="P77"/>
  <c r="Q77" s="1"/>
  <c r="P76"/>
  <c r="Q76" s="1"/>
  <c r="P75"/>
  <c r="Q75" s="1"/>
  <c r="P74"/>
  <c r="Q74" s="1"/>
  <c r="P73"/>
  <c r="Q73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Q54" s="1"/>
  <c r="P53"/>
  <c r="Q53" s="1"/>
  <c r="P52"/>
  <c r="Q52" s="1"/>
  <c r="P51"/>
  <c r="Q51" s="1"/>
  <c r="P50"/>
  <c r="Q50" s="1"/>
  <c r="Q49"/>
  <c r="P49"/>
  <c r="P48"/>
  <c r="Q48" s="1"/>
  <c r="P47"/>
  <c r="Q47" s="1"/>
  <c r="P46" l="1"/>
  <c r="Q46" s="1"/>
  <c r="P45"/>
  <c r="Q45" s="1"/>
  <c r="P44"/>
  <c r="Q44" s="1"/>
  <c r="P43"/>
  <c r="Q43" s="1"/>
  <c r="Q42"/>
  <c r="P42"/>
  <c r="P41"/>
  <c r="Q41" s="1"/>
  <c r="Q40"/>
  <c r="P40"/>
  <c r="P39"/>
  <c r="Q39" s="1"/>
  <c r="P38"/>
  <c r="Q38" s="1"/>
  <c r="D58" i="8" l="1"/>
  <c r="J58" s="1"/>
  <c r="K58" s="1"/>
  <c r="K57"/>
  <c r="J57"/>
  <c r="J56"/>
  <c r="K56" s="1"/>
  <c r="D56"/>
  <c r="J55"/>
  <c r="K55" s="1"/>
  <c r="J54"/>
  <c r="K54" s="1"/>
  <c r="J53"/>
  <c r="K53" s="1"/>
  <c r="K52"/>
  <c r="J52"/>
  <c r="J51"/>
  <c r="K51" s="1"/>
  <c r="J50"/>
  <c r="K50" s="1"/>
  <c r="J49"/>
  <c r="K49" s="1"/>
  <c r="K48"/>
  <c r="J48"/>
  <c r="J47"/>
  <c r="K47" s="1"/>
  <c r="P46"/>
  <c r="Q46" s="1"/>
  <c r="J46"/>
  <c r="K46" s="1"/>
  <c r="P45"/>
  <c r="Q45" s="1"/>
  <c r="J45"/>
  <c r="K45" s="1"/>
  <c r="P44"/>
  <c r="Q44" s="1"/>
  <c r="J44"/>
  <c r="K44" s="1"/>
  <c r="P43"/>
  <c r="Q43" s="1"/>
  <c r="J43"/>
  <c r="K43" s="1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P42"/>
  <c r="Q42" s="1"/>
  <c r="J42"/>
  <c r="K42" s="1"/>
  <c r="P41"/>
  <c r="Q41" s="1"/>
  <c r="P39"/>
  <c r="Q39" s="1"/>
  <c r="J39"/>
  <c r="K39" s="1"/>
  <c r="P38"/>
  <c r="Q38" s="1"/>
  <c r="J38"/>
  <c r="K38" s="1"/>
  <c r="P35"/>
  <c r="Q35" s="1"/>
  <c r="J35"/>
  <c r="K35" s="1"/>
  <c r="P34"/>
  <c r="Q34" s="1"/>
  <c r="J34"/>
  <c r="K34" s="1"/>
  <c r="P33"/>
  <c r="Q33" s="1"/>
  <c r="J33"/>
  <c r="K33" s="1"/>
  <c r="P32"/>
  <c r="Q32" s="1"/>
  <c r="J32"/>
  <c r="K32" s="1"/>
  <c r="P31"/>
  <c r="Q31" s="1"/>
  <c r="J31"/>
  <c r="K31" s="1"/>
  <c r="P30"/>
  <c r="Q30" s="1"/>
  <c r="J30"/>
  <c r="K30" s="1"/>
  <c r="P29"/>
  <c r="Q29" s="1"/>
  <c r="J29"/>
  <c r="K29" s="1"/>
  <c r="P28"/>
  <c r="Q28" s="1"/>
  <c r="J28"/>
  <c r="K28" s="1"/>
  <c r="P27"/>
  <c r="Q27" s="1"/>
  <c r="J27"/>
  <c r="K27" s="1"/>
  <c r="P26"/>
  <c r="Q26" s="1"/>
  <c r="J26"/>
  <c r="K26" s="1"/>
  <c r="P25"/>
  <c r="Q25" s="1"/>
  <c r="J25"/>
  <c r="K25" s="1"/>
  <c r="P24"/>
  <c r="Q24" s="1"/>
  <c r="J24"/>
  <c r="K24" s="1"/>
  <c r="P23"/>
  <c r="Q23" s="1"/>
  <c r="J23"/>
  <c r="K23" s="1"/>
  <c r="P22"/>
  <c r="Q22" s="1"/>
  <c r="J22"/>
  <c r="K22" s="1"/>
  <c r="P21"/>
  <c r="Q21" s="1"/>
  <c r="J21"/>
  <c r="K21" s="1"/>
  <c r="P20"/>
  <c r="Q20" s="1"/>
  <c r="J20"/>
  <c r="K20" s="1"/>
  <c r="P19"/>
  <c r="Q19" s="1"/>
  <c r="J19"/>
  <c r="K19" s="1"/>
  <c r="P18"/>
  <c r="Q18" s="1"/>
  <c r="J18"/>
  <c r="K18" s="1"/>
  <c r="P17"/>
  <c r="Q17" s="1"/>
  <c r="D17"/>
  <c r="J17" s="1"/>
  <c r="K17" s="1"/>
  <c r="Q16"/>
  <c r="P16"/>
  <c r="D16"/>
  <c r="J16" s="1"/>
  <c r="K16" s="1"/>
  <c r="P15"/>
  <c r="Q15" s="1"/>
  <c r="J15"/>
  <c r="K15" s="1"/>
  <c r="P14"/>
  <c r="Q14" s="1"/>
  <c r="J14"/>
  <c r="K14" s="1"/>
  <c r="O13"/>
  <c r="N13"/>
  <c r="P13" s="1"/>
  <c r="Q13" s="1"/>
  <c r="K13"/>
  <c r="J13"/>
  <c r="P12"/>
  <c r="Q12" s="1"/>
  <c r="J12"/>
  <c r="K12" s="1"/>
  <c r="Q11"/>
  <c r="P11"/>
  <c r="K11"/>
  <c r="J11"/>
  <c r="P10"/>
  <c r="Q10" s="1"/>
  <c r="J10"/>
  <c r="K10" s="1"/>
  <c r="Q9"/>
  <c r="P9"/>
  <c r="K9"/>
  <c r="J9"/>
  <c r="P8"/>
  <c r="Q8" s="1"/>
  <c r="J8"/>
  <c r="K8" s="1"/>
  <c r="Q7"/>
  <c r="P7"/>
  <c r="K7"/>
  <c r="J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P6"/>
  <c r="Q6" s="1"/>
  <c r="J6"/>
  <c r="K6" s="1"/>
  <c r="A6"/>
  <c r="Q5"/>
  <c r="P5"/>
  <c r="K5"/>
  <c r="J5"/>
  <c r="E56" i="6" l="1"/>
  <c r="E55" l="1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6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H14"/>
  <c r="J14" s="1"/>
  <c r="K14" s="1"/>
  <c r="J13"/>
  <c r="K13" s="1"/>
  <c r="J12"/>
  <c r="K12" s="1"/>
  <c r="J11"/>
  <c r="K11" s="1"/>
  <c r="J10"/>
  <c r="K10" s="1"/>
  <c r="J9"/>
  <c r="K9" s="1"/>
  <c r="J8"/>
  <c r="K8" s="1"/>
  <c r="J7"/>
  <c r="K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J6"/>
  <c r="K6" s="1"/>
  <c r="I14" l="1"/>
  <c r="A5" i="3" l="1"/>
  <c r="D19" i="1" l="1"/>
  <c r="D18"/>
  <c r="P37" l="1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A117" l="1"/>
  <c r="A121" s="1"/>
  <c r="A122" s="1"/>
  <c r="A123" s="1"/>
  <c r="A8"/>
  <c r="A9" s="1"/>
  <c r="A10" s="1"/>
  <c r="A11" s="1"/>
  <c r="A12" s="1"/>
  <c r="A13" s="1"/>
  <c r="A14" s="1"/>
  <c r="A15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24"/>
  <c r="N15" l="1"/>
  <c r="O15" s="1"/>
  <c r="P8" l="1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15"/>
  <c r="Q115" s="1"/>
  <c r="P116"/>
  <c r="Q116" s="1"/>
  <c r="P117"/>
  <c r="Q117" s="1"/>
  <c r="P119"/>
  <c r="Q119" s="1"/>
  <c r="P120"/>
  <c r="Q120" s="1"/>
  <c r="P121"/>
  <c r="Q121" s="1"/>
  <c r="P7"/>
  <c r="Q7" s="1"/>
</calcChain>
</file>

<file path=xl/sharedStrings.xml><?xml version="1.0" encoding="utf-8"?>
<sst xmlns="http://schemas.openxmlformats.org/spreadsheetml/2006/main" count="1152" uniqueCount="757">
  <si>
    <t xml:space="preserve">No. </t>
  </si>
  <si>
    <t>PEKERJAAN</t>
  </si>
  <si>
    <t>PAGU ANGGARAN</t>
  </si>
  <si>
    <t>HPS</t>
  </si>
  <si>
    <t xml:space="preserve">PERUSAHAAN </t>
  </si>
  <si>
    <t xml:space="preserve">DIREKTUR </t>
  </si>
  <si>
    <t>JABATAN</t>
  </si>
  <si>
    <t>ALAMAT</t>
  </si>
  <si>
    <t>NPWP</t>
  </si>
  <si>
    <t>HARGA PENAWARAN</t>
  </si>
  <si>
    <t>HARGA NEGOSIASI</t>
  </si>
  <si>
    <t>BIDANG BINA MARGA DINAS PEKERJAAN UMUM DAN PENATAAN RUANG KOTA DUMAI</t>
  </si>
  <si>
    <t>PEJABAT PENGADAAN JASA KONSTRUKSI</t>
  </si>
  <si>
    <t>PEMBANGUNAN JALAN DAN JEMBATAN BIDANG BINA MARGA</t>
  </si>
  <si>
    <t>SURYA DARMAWAN, ST</t>
  </si>
  <si>
    <t>NIP. 19811015 200701 1 002</t>
  </si>
  <si>
    <t>Direktur</t>
  </si>
  <si>
    <t xml:space="preserve">DINAS PEKERJAAN UMUM DAN PENATAAN RUANG KOTA DUMAI </t>
  </si>
  <si>
    <t>169920000*0.01</t>
  </si>
  <si>
    <t>Pembangunan Jembatan</t>
  </si>
  <si>
    <t>CV. AMANDA BERDIKARI</t>
  </si>
  <si>
    <t>CV. ARYA TAMA MANDIRI</t>
  </si>
  <si>
    <t>CV. CARPORATION CO ENGINEERING</t>
  </si>
  <si>
    <t>CV. PUTRA SETIA BUANA</t>
  </si>
  <si>
    <t>Jl. Semangka Gg. Semangka II No. 01 Rimba Sekampung</t>
  </si>
  <si>
    <t>03.187.247.6-212.000</t>
  </si>
  <si>
    <t>SARNI</t>
  </si>
  <si>
    <t>Jl. Semangka Gg. Lembaga No. 06 Kel. Rimba Sekampung</t>
  </si>
  <si>
    <t>PUTRA IRHAS SAMUDRA</t>
  </si>
  <si>
    <t>Jl. Cut Nyak Dien RT. 004 Kec. Dumai Barat</t>
  </si>
  <si>
    <t>02.168.135.8-212.000</t>
  </si>
  <si>
    <t>ANDI SUSANTO</t>
  </si>
  <si>
    <t>Wakil Direktur</t>
  </si>
  <si>
    <t>Jl. Anggur No. 31 Kec. Dumai Kota</t>
  </si>
  <si>
    <t>70.400.306.0-212.000</t>
  </si>
  <si>
    <t>CV. TUAH SARANA AULIA</t>
  </si>
  <si>
    <t>SYAMSI AULIA</t>
  </si>
  <si>
    <t>03.024.357.0-212.000</t>
  </si>
  <si>
    <t>JHONI IRAWAN</t>
  </si>
  <si>
    <t>`</t>
  </si>
  <si>
    <t xml:space="preserve">PENGUMUMAN HASIL PENGADAAN LANGSUNG </t>
  </si>
  <si>
    <t xml:space="preserve">Rehabilitasi/Pemeliharaan Jalan </t>
  </si>
  <si>
    <t xml:space="preserve">Pembangunan Jalan </t>
  </si>
  <si>
    <t>Peningkatan Gg. Rambai Kelurahan Rimba Sekampung</t>
  </si>
  <si>
    <t>Peningkatan Gg. Setia Kelurahan Jaya Mukti</t>
  </si>
  <si>
    <t>Peningkatan Gg. Hikmah RT. 10 - Kelurahan Bukit Batrem</t>
  </si>
  <si>
    <t>Peningkatan Gg. Hijrah - Kelurahan Bukit Batrem</t>
  </si>
  <si>
    <t>Peningkatan Jl. Sentosa - Kelurahan Bagan Keladi</t>
  </si>
  <si>
    <t>Peningkatan Gg. Bambu - Kelurahan Purnama</t>
  </si>
  <si>
    <t>Peningkatan Gg. Musholla (Lanjutan) - Kelurahan Purnama</t>
  </si>
  <si>
    <t>Peningkatan Gg. Bambu (Jl. DR. Wahidin) Kelurahan Purnama</t>
  </si>
  <si>
    <t>Peningkatan Jl. Simpang Tetap - Kelurahan Simpang Tetap Daril Ihsan</t>
  </si>
  <si>
    <t>Peningkatan Jl. Pasar Kelakap Tujuh menuju Jl. Wan Kahar - Kelurahan Simpang Tetap Darul Ihsan</t>
  </si>
  <si>
    <t>Peningkatan Jl. Pasar Kelakap Tujuh menuju Jl. Kenari - Kelurahan Simpang Tetap Darul Ihsan</t>
  </si>
  <si>
    <t>Peningkatan Jl. T. Umar RT. 06 - Kelurahan Teluk Makmur</t>
  </si>
  <si>
    <t>Peningkatan Jl. Lestari RT. 02 - Kelurahan Teluk Makmur</t>
  </si>
  <si>
    <t>Peningkatan Jl. Pelajar - Kelurahan Guntung</t>
  </si>
  <si>
    <t>Peningkatan Jl. Parit Mesjid - Kelurahan Guntung</t>
  </si>
  <si>
    <t>Peningkatan Jl. Taman Sari - Kelurahan Mekar Sari</t>
  </si>
  <si>
    <t>Peningkatan Jl. Sidomulyo RT. 09 - Kelurahan Bukit Datuk</t>
  </si>
  <si>
    <t>Peningkatan Jl. Pelita RT. 29 - Kelurahan Bukit Datuk</t>
  </si>
  <si>
    <t>Peningkatan Jl. Melati RT. 26 - Kelurahan Bukit Datuk</t>
  </si>
  <si>
    <t>Peningkatan Jl. Sidomulyo RT. 16 - Kelurahan Bukit Datuk</t>
  </si>
  <si>
    <t>Peningkatan Jl. Sei Teras (Lanjutan) - Kelurahan Ratu Sima</t>
  </si>
  <si>
    <t>Peningkatan Jl. Gunung Selamat - Kelurahan Bumi Ayu</t>
  </si>
  <si>
    <t>Peningkatan Gg. Budi RT. 01 - Kel. Bumi Ayu</t>
  </si>
  <si>
    <t>Peningkatan Jl. Masuk Rudal - Kelurahan Bukit Nenas</t>
  </si>
  <si>
    <t>Peningkatan Jalan Masuk Menuju Kantor KPU Kelurahan Bagan  Besar</t>
  </si>
  <si>
    <t>Peningkatan Jl. Pelajar - Kelurahan Basilam Baru</t>
  </si>
  <si>
    <t>Peningkatan Jl. Syeh Ahmad Qosim - Kelurahan Basilam Baru</t>
  </si>
  <si>
    <t>Peningkatan Jl. Kiyai Baliyan RT. 03 - Kelurahan Basilam Baru</t>
  </si>
  <si>
    <t>Peningkatan Jl. Waka RT. 09 - Kelurahan Bangsal Aceh</t>
  </si>
  <si>
    <t>Pemeliharaan Jl. Said Saleh I - Overlay Kelurahan Bumi Ayu</t>
  </si>
  <si>
    <t>Pemeliharaan Gg. Permasyarakatan - Overlay Kelurahan Bumi Ayu</t>
  </si>
  <si>
    <t>Jl. Kusuma Kelurahan Jaya Mukti - Jembatan</t>
  </si>
  <si>
    <t>Jl. Pertanian Kelurahan Jaya Mukti - Jembatan</t>
  </si>
  <si>
    <t>Jl. Dorhako Simp. SMP 19 RT. 14 Kelurahan Basilam Baru - Jembatan</t>
  </si>
  <si>
    <t>Jl. Alur Gajah RT. 17 Kelurahan Basilam Baru - Jembatan</t>
  </si>
  <si>
    <t>Jl. Nangka Kelurahan Rimba Sekampung - Jembatan (2 Unit)</t>
  </si>
  <si>
    <t>Jl. Cempedak Kelurahan Rimba Sekampung - Jembatan (2 Unit)</t>
  </si>
  <si>
    <t>Gg. Kelapa Kelurahan Rimba Sekampung - Jembatan</t>
  </si>
  <si>
    <t>Gg. Syukur RT. 02 Kelurahan Bumi Ayu - Jembatan</t>
  </si>
  <si>
    <t>Gg. Merbabu RT. 01 Kelurahan Bumi Ayu - Jembatan</t>
  </si>
  <si>
    <t>Jl. Utama Gurun Panjang Kelurahan Gurun Panjang - Jembatan</t>
  </si>
  <si>
    <t>Jl. Rahmat Kelurahan Gurun Panjang - Jembatan</t>
  </si>
  <si>
    <t>Jl. Semangka menuju Simpang Jl. Sadar Kelurahan STDI - Jembatan</t>
  </si>
  <si>
    <t>Jl. Semangka menuju Simpang Jl. Nenas Kelurahan STDI - Jembatan</t>
  </si>
  <si>
    <t>Jl. Simp. Tetap menuju Sei. Teras Kelurahan STDI - Jembatan</t>
  </si>
  <si>
    <t>Gg. Kandis Kelurahan Pangkalan Sesai - Jembatan</t>
  </si>
  <si>
    <t>Penyelesaian Oprit Jembatan Suka Damai Kelurahan Bagan Keladi</t>
  </si>
  <si>
    <t>Peningkatan Jl. Masuk Pengadilan Agama Kelurahan Teluk Binjai</t>
  </si>
  <si>
    <t>Peningkatan Jl. Anggur Barat Kelurahan Rimba Sekampung</t>
  </si>
  <si>
    <t>PT. MAJU KARYA PUTRA</t>
  </si>
  <si>
    <t>CV. KYLA</t>
  </si>
  <si>
    <t>CV. DWI LINGGA BUANA</t>
  </si>
  <si>
    <t>CV. PUTRA MANDIRI</t>
  </si>
  <si>
    <t>CV. FAJAR PEMBANGUNAN</t>
  </si>
  <si>
    <t>CV. GLOBAL MARS</t>
  </si>
  <si>
    <t>CV. BUDI PERMAI</t>
  </si>
  <si>
    <t>CV. SHAKIRA &amp; CO</t>
  </si>
  <si>
    <t>CV. TIGA BERSAUDARA</t>
  </si>
  <si>
    <t>CV. BIMA</t>
  </si>
  <si>
    <t>CV. TRI JAYA LESTARI</t>
  </si>
  <si>
    <t>CV. RIZKY JAFAR</t>
  </si>
  <si>
    <t>CV. PROJECT ANDALAN SEJAHTERA</t>
  </si>
  <si>
    <t>CV. ARDY MULYA PERKASA</t>
  </si>
  <si>
    <t>CV. KOSAKA UTAMA</t>
  </si>
  <si>
    <t xml:space="preserve"> CV. BERSAMA BINTANG TERANG</t>
  </si>
  <si>
    <t>CV. BUNGA AMELIA</t>
  </si>
  <si>
    <t>CV. DUO SITI BERSAUDARA</t>
  </si>
  <si>
    <t>PT. BUDHI GUNA</t>
  </si>
  <si>
    <t>CV. ADELA RAYA</t>
  </si>
  <si>
    <t>CV. RUSMA INDAH</t>
  </si>
  <si>
    <t>DEWI KARYAWATI NINGSIH</t>
  </si>
  <si>
    <t>Jl. Gunung Selamat Gg. Harapan Sakinah Kec. Dumai Selatan</t>
  </si>
  <si>
    <t>72.202.603.6-212.000</t>
  </si>
  <si>
    <t>SALMAN</t>
  </si>
  <si>
    <t>Jl. Teratai No. 85 Dumai</t>
  </si>
  <si>
    <t>01.269.174.7-212.000</t>
  </si>
  <si>
    <t>SAMSUL BASRI</t>
  </si>
  <si>
    <t>Jl. Benteng No. 93 RT. 006 Kec. Dumai Barat</t>
  </si>
  <si>
    <t>03.279.944.7-212.000</t>
  </si>
  <si>
    <t>Jl. Mayjend Kaharuddin Nasution Gg. Harapan No. 10 Kec. Dumai Timur</t>
  </si>
  <si>
    <t>03.346.310.0-212.000</t>
  </si>
  <si>
    <t>MAULIDINA TRI RAHAYU</t>
  </si>
  <si>
    <t>YOANA FIDELA</t>
  </si>
  <si>
    <t>Direktris</t>
  </si>
  <si>
    <t>Jl. Imam Bonjol Kelurahan Dumai Kota Kec. Dumai Kota</t>
  </si>
  <si>
    <t>76.821.350.6-212.000</t>
  </si>
  <si>
    <t>HARMIZAL</t>
  </si>
  <si>
    <t>Jl. Datuk Laksamana Gg. Muawanah Kec. Dumai Timur</t>
  </si>
  <si>
    <t>03.255.524.5-212.000</t>
  </si>
  <si>
    <t>MUHAMMAD RIDWAN</t>
  </si>
  <si>
    <t>Jl. Unggas Perum Bumi Simpang Tiga Blok C/2 RT. 02 RW. 01 Kel. Simpang Tiga Pekanbaru</t>
  </si>
  <si>
    <t>03.319.812.8-216.000</t>
  </si>
  <si>
    <t>DELLIANA</t>
  </si>
  <si>
    <t>Jl. Jend. Sudirman Gg. Jihad No. 04 RT. 012 Kec. Dumai Kota</t>
  </si>
  <si>
    <t>66.212.690.3-212.000</t>
  </si>
  <si>
    <t>SITI NURRAHMAH</t>
  </si>
  <si>
    <t>71.889.338.1-212.000</t>
  </si>
  <si>
    <t>03.187.349.0-212.000</t>
  </si>
  <si>
    <t>AHMAD DANIYAL</t>
  </si>
  <si>
    <t>Jl. Pangkalan Sena Gg. Srikandi No. 11 Kel. Simpang Tetap Darul Ikhsan</t>
  </si>
  <si>
    <t>02.167.621.8-212.000</t>
  </si>
  <si>
    <t>AMARI</t>
  </si>
  <si>
    <t>Direktur Utama</t>
  </si>
  <si>
    <t>01.746.668.1-212.000</t>
  </si>
  <si>
    <t>HENDRA TASMAN</t>
  </si>
  <si>
    <t>Jl. Bintan Ujung Gg. Mata Air No. 24 Kel. Sukajadi</t>
  </si>
  <si>
    <t>01.947.168.9-212.000</t>
  </si>
  <si>
    <t>SUYATNO</t>
  </si>
  <si>
    <t>Jl. Gunung Selamat Kel. Bumi Ayu Kec. Dumai Selatan</t>
  </si>
  <si>
    <t>03.279.981.9-212.000</t>
  </si>
  <si>
    <t>ERI YADI</t>
  </si>
  <si>
    <t>Jl. Jambu No. 09 Kel. Rimba Sekampung Kec. Dumai Kota</t>
  </si>
  <si>
    <t>90.593.055.8-212.000</t>
  </si>
  <si>
    <t>AZHAR</t>
  </si>
  <si>
    <t>Jl. Rela RT. 005 Kel. Purnama Kec. Dumai Barat</t>
  </si>
  <si>
    <t>02.077.631.6-212.000</t>
  </si>
  <si>
    <t>SURYONO</t>
  </si>
  <si>
    <t>Jl. Sultan Hasanuddin Gg. Mulia I No. 4 C RT. 01 Kel. STDI</t>
  </si>
  <si>
    <t>01.269.343.8-212.000</t>
  </si>
  <si>
    <t>CV. RIANDA MITRA ABADI</t>
  </si>
  <si>
    <t>HENDRA KHOSIM</t>
  </si>
  <si>
    <t>Jl. Teduh Pangkalan Sesai Kec. Dumai Barat</t>
  </si>
  <si>
    <t>WAN AKHYAR ABIZAR</t>
  </si>
  <si>
    <t>Jl. Rela Kel. Purnama</t>
  </si>
  <si>
    <t>75.427.891.9-212.000</t>
  </si>
  <si>
    <t>DWI WAHYUDI</t>
  </si>
  <si>
    <t>Jl. Nelayan Laut No. 06 Kel. Pangkalan Sesai</t>
  </si>
  <si>
    <t>03.170.254.1-212.000</t>
  </si>
  <si>
    <t>HABIB SURYA ADHIENIRMA</t>
  </si>
  <si>
    <t>Jl. Kesatria No. 71 Kec. Dumai Timur</t>
  </si>
  <si>
    <t>82.388.696.5-212.000</t>
  </si>
  <si>
    <t>CV. TAO BAKTI</t>
  </si>
  <si>
    <t>MULYADI</t>
  </si>
  <si>
    <t>MUHAMMAD HIDAYAT</t>
  </si>
  <si>
    <t>Jl. Nelayan Laut Gg. Teluk Pauh Kel. Pangkalan Sesai</t>
  </si>
  <si>
    <t>84.383.713.9-212.000</t>
  </si>
  <si>
    <t>BTN Taman Mitra A1/15 Kel. Bukit Timah Kec. Dumai Selatan</t>
  </si>
  <si>
    <t>02.968.933.8-212.000</t>
  </si>
  <si>
    <t>CV. BERKAH SEKAWAN</t>
  </si>
  <si>
    <t>RIAN DWI AL FAROQ</t>
  </si>
  <si>
    <t>Jl. Bumi Putera Kel. Bangsal Aceh Kec. Sungai Sembilan</t>
  </si>
  <si>
    <t>71.889.331.6-212.000</t>
  </si>
  <si>
    <t>CV. TERATAI RIAU BERSAUDARA</t>
  </si>
  <si>
    <t>CV. CAHAYA PELITA</t>
  </si>
  <si>
    <t>CV. KARYA JAYA</t>
  </si>
  <si>
    <t>CV. ADIGUNA KARYA</t>
  </si>
  <si>
    <t>CV. RIZKY RAYA ABADI</t>
  </si>
  <si>
    <t>PT. JATAYU MULIA NUSANTARA GROUP</t>
  </si>
  <si>
    <t>CV. SUNGAI SEMBILAN ENGINEERING</t>
  </si>
  <si>
    <t>CV. DAYA USAHA</t>
  </si>
  <si>
    <t>CV. PUTRI PRAKARSA</t>
  </si>
  <si>
    <t>CV. ADDIEN SEJAHTERA</t>
  </si>
  <si>
    <t>CV. LIDRA</t>
  </si>
  <si>
    <t>CV. HARDI KARYA</t>
  </si>
  <si>
    <t>ZOHAR MAHIDIN</t>
  </si>
  <si>
    <t>Jl. Anggrek No. 83 RT. 006 Kec. Dumai Kota</t>
  </si>
  <si>
    <t>CV. SELEMBANG KARANG</t>
  </si>
  <si>
    <t>ZOHRAH JONNIFER</t>
  </si>
  <si>
    <t>Jl. Anggrek No. 83 Kec. Dumai Kota</t>
  </si>
  <si>
    <t>01.947.132.5-212.000</t>
  </si>
  <si>
    <t>CV. MAK ITAM JAYA</t>
  </si>
  <si>
    <t>DAMIRRI</t>
  </si>
  <si>
    <t>CV. ROY &amp; SARAH</t>
  </si>
  <si>
    <t>USMAN</t>
  </si>
  <si>
    <t>Jl. Melur No. 05 Purnama Dumai</t>
  </si>
  <si>
    <t>66.342.633.6-212.000</t>
  </si>
  <si>
    <t>Gg. Mesjid RT. 01 Kelurahan Bumi Ayu - Jembatan</t>
  </si>
  <si>
    <t>CV. NUZULLUL</t>
  </si>
  <si>
    <t>HENDRI</t>
  </si>
  <si>
    <t>Jl. Pembangunan RT. 03 Kel. Pelintung</t>
  </si>
  <si>
    <t>03.024.074.1-212.000</t>
  </si>
  <si>
    <t>CV. SURYA DADARI</t>
  </si>
  <si>
    <t>Jl. Sidomulyo Gg. Durian Kec. Medang Kampai</t>
  </si>
  <si>
    <t>01.947.034.3-212.000</t>
  </si>
  <si>
    <t>CV. HUSNA PRIMA</t>
  </si>
  <si>
    <t>ISNOMO WAHYUDI</t>
  </si>
  <si>
    <t>Jl. Cermai Gg. Jati Sarana No. 18 Kec. Dumai Barat</t>
  </si>
  <si>
    <t>76.201.824.0-212.000</t>
  </si>
  <si>
    <t>PT. ESHAN MUTIARA PUTRA</t>
  </si>
  <si>
    <t>Jl. Inpres Gg. H. Malik No. 002 Kec. Dumai Barat</t>
  </si>
  <si>
    <t>74.534.520.7-212.000</t>
  </si>
  <si>
    <t>FIRDAUS</t>
  </si>
  <si>
    <t>Jl. Teratai No. 113 Dumai</t>
  </si>
  <si>
    <t>75.100.528.1-212.000</t>
  </si>
  <si>
    <t>DEDI RUSDI, ST</t>
  </si>
  <si>
    <t>Jl. Jend. Sudirman No. 160 Kec. Dumai Timur</t>
  </si>
  <si>
    <t>NORALYTA</t>
  </si>
  <si>
    <t>Jl. Paus Gg. Sempurna Dumai</t>
  </si>
  <si>
    <t>70.249.742.1-212.000</t>
  </si>
  <si>
    <t>02.800.782.1-212.000</t>
  </si>
  <si>
    <t>DAVID ERISMAN</t>
  </si>
  <si>
    <t>Jl. Tun Sri Lanang Kel. Purnama Dumai</t>
  </si>
  <si>
    <t>72.398.866.3-212.000</t>
  </si>
  <si>
    <t>Jl. Paus/Jl. Semangka No. 2 RT. 13 Kec. Dumai Barat</t>
  </si>
  <si>
    <t>01.529.505.8-212.000</t>
  </si>
  <si>
    <t>ERIFIANTO</t>
  </si>
  <si>
    <t>Jl. Bintan Gg. Satria Kec. Dumai Kota</t>
  </si>
  <si>
    <t>82.020.640.7-212.000</t>
  </si>
  <si>
    <t>MARTADINATA</t>
  </si>
  <si>
    <t>Jl. Raya Lubuk Gaung RT. 03 Kel. Lubuk Gaung</t>
  </si>
  <si>
    <t>02.968.782.9-212.000</t>
  </si>
  <si>
    <t>MUHAMMAD ALI AKBAR</t>
  </si>
  <si>
    <t>81.212.493.1-212.000</t>
  </si>
  <si>
    <t>Jl. Gunung Merapi Gg. Mulyo Kec. Dumai Selatan</t>
  </si>
  <si>
    <t>MUHAMMAD FIRDAUS</t>
  </si>
  <si>
    <t>Jl. Cut Nyak Dien Gg. Steel No. 02 Kel. Purnama</t>
  </si>
  <si>
    <t>03.279.931.4-212.000</t>
  </si>
  <si>
    <t>MANGANTAR BILANG IV PANE</t>
  </si>
  <si>
    <t>Jl. Pangkalan Sena No. 33 Kec. Dumai Barat</t>
  </si>
  <si>
    <t>01.947.148.1-212.000</t>
  </si>
  <si>
    <t>Jl. Pulau Payung No. 17 Kel. Bukit Datuk</t>
  </si>
  <si>
    <t>01.269.513.6-212.000</t>
  </si>
  <si>
    <t>BAMBANG NASRUDIN</t>
  </si>
  <si>
    <t xml:space="preserve">Jl. Gunung Selamat No. 16 Kel. Bumi Ayu </t>
  </si>
  <si>
    <t>75.176.566.0-212.000</t>
  </si>
  <si>
    <t>JOKO PRIONO</t>
  </si>
  <si>
    <t>RIKO NOVA HENDRA</t>
  </si>
  <si>
    <t>Jl. Sultan Syarif Kasim No. 332 Kec. Dumai Kota</t>
  </si>
  <si>
    <t>03.024.386.9-212.000</t>
  </si>
  <si>
    <t>Jl. Hang Tuah Gg. Surya RT. 04 Kel. Buluh Kasap</t>
  </si>
  <si>
    <t>03.346.311.8-212.000</t>
  </si>
  <si>
    <t>AMRAN SUHERMAN</t>
  </si>
  <si>
    <t>Jl. Teduh Gg. Sejangat No. 3 RT. 01 Kel. Pangkalan Sesai</t>
  </si>
  <si>
    <t>03.170.369.7-212.000</t>
  </si>
  <si>
    <t>CV. KHANZA MANDIRI</t>
  </si>
  <si>
    <t>KHOIRUNNAS</t>
  </si>
  <si>
    <t>Jl. Teladan Gg. Nurul Iman RT. 004 Kel. Jaya Mukti</t>
  </si>
  <si>
    <t>75.654.506.7-212.000</t>
  </si>
  <si>
    <t>TA. 2019</t>
  </si>
  <si>
    <t>CV. CAHAYA UTAMA</t>
  </si>
  <si>
    <t>NELTON KOHIRUL I. HUTABARAT</t>
  </si>
  <si>
    <t>Jl. Tuk Awang Gg. Serumpun RT. 001 Kel. Bukit Datuk</t>
  </si>
  <si>
    <t>83.778.241.6-212.000</t>
  </si>
  <si>
    <t>Dumai, 30 Juli 2019</t>
  </si>
  <si>
    <t>dto</t>
  </si>
  <si>
    <t>NILAI KONTRAK</t>
  </si>
  <si>
    <t>SISA ANGGARAN</t>
  </si>
  <si>
    <t>REKAP SISA ANGGARAN PL FISIK 2019</t>
  </si>
  <si>
    <t>JUMLAH</t>
  </si>
  <si>
    <t>Dumai, 15 November 2019</t>
  </si>
  <si>
    <t>No : 01/PENG/PPJK-BM/APBD-P/XI/2020</t>
  </si>
  <si>
    <t>Peningkatan Jl. Jeruk</t>
  </si>
  <si>
    <t>Peningkatan Jl. Delima</t>
  </si>
  <si>
    <t>Peningkatan Jl. Mangga</t>
  </si>
  <si>
    <t>Peningkatan Jl. Cendrawasih Gg. Jawa RT. 06 Kelurahan Laksamana</t>
  </si>
  <si>
    <t>Peningkatan Jl. Cemara</t>
  </si>
  <si>
    <t>Peningkatan Gg. Tapianauli</t>
  </si>
  <si>
    <t>Peningkatan Gg. Ali Akbar</t>
  </si>
  <si>
    <t>Peningkatan Jl. Satria</t>
  </si>
  <si>
    <t>Peningkatan Gg. Istiqlal</t>
  </si>
  <si>
    <t>Peningkatan Jl. Tanjung Sari RT. 04 (Lanjutan)</t>
  </si>
  <si>
    <t>Peningkatan Gg. Murni</t>
  </si>
  <si>
    <t>Peningkatan Jl. Paman Jaya</t>
  </si>
  <si>
    <t>Peningkatan Gg. Ahmad Dahlan</t>
  </si>
  <si>
    <t>Peningkatan Jl. Baru Gg. Al Azhar</t>
  </si>
  <si>
    <t>Peningkatan Jl. Cendana</t>
  </si>
  <si>
    <t>Peningkatan Jl. Pertanian Gg. Makmur</t>
  </si>
  <si>
    <t>Peningkatan Jl. Teladan ( Lanjutan )</t>
  </si>
  <si>
    <t>Peningkatan Jl. Teratai BTN Panorama</t>
  </si>
  <si>
    <t>Peningkatan Gg. Ikhlas</t>
  </si>
  <si>
    <t>Peningkatan Jl. Parit Sadak (Penimbunan)</t>
  </si>
  <si>
    <t>Peningkatan Jl. Rambutan Gg. Tobat</t>
  </si>
  <si>
    <t>Peningkatan Jl. Parit Sadak Gg. Trisno</t>
  </si>
  <si>
    <t>Peningkatan Jl. Parit Delima (Penimbunan)</t>
  </si>
  <si>
    <t>Peningkatan Jl. Kunyit</t>
  </si>
  <si>
    <t>Peningkatan Jl. Meranti Laut Gg. H. Egab I</t>
  </si>
  <si>
    <t>Peningkatan Jl. Meranti Laut Gg. Jawa</t>
  </si>
  <si>
    <t>Peningkatan Jl. Nelayan Darat Gg. Ihsanum</t>
  </si>
  <si>
    <t>Peningkatan Jl. Pemuda Darat Gg. Aru</t>
  </si>
  <si>
    <t>Peningkatan Jl. Pinang ( Dock Yard )</t>
  </si>
  <si>
    <t>Peningkatan Jl. Serai</t>
  </si>
  <si>
    <t>Peningkatan Jl. Semangka Gg. Pangat</t>
  </si>
  <si>
    <t>Peningkatan Jl. Durian 2</t>
  </si>
  <si>
    <t>Peningkatan Gg. Garut</t>
  </si>
  <si>
    <t>Peningkatan Jl. Gabus</t>
  </si>
  <si>
    <t>Peningkatan Jl. Wira</t>
  </si>
  <si>
    <t>Peningkatan Gg. Stel</t>
  </si>
  <si>
    <t>Peningkatan Jl. Daeng Taugek Gg. Putri</t>
  </si>
  <si>
    <t>Peningkatan Jl. Diponegoro</t>
  </si>
  <si>
    <t>Peningkatan Jl. Nuri</t>
  </si>
  <si>
    <t>Peningkatan Jl. Dang Merdu</t>
  </si>
  <si>
    <t>Peningkatan Jl. M. Nor</t>
  </si>
  <si>
    <t>Peningkatan Jl. Santri</t>
  </si>
  <si>
    <t>Peningkatan Jl. Seruni Ratu I</t>
  </si>
  <si>
    <t>Peningkatan Jl. Merpati RT. 08</t>
  </si>
  <si>
    <t>Peningkatan Jl. Pendidikan</t>
  </si>
  <si>
    <t>Peningkatan Gg. Delima</t>
  </si>
  <si>
    <t>Peningkatan Jl. Gunung Selamat Gg. Budi</t>
  </si>
  <si>
    <t>Peningkatan Jl. M. Saleh</t>
  </si>
  <si>
    <t>Peningkatan Jl. Amel</t>
  </si>
  <si>
    <t>Peningkatan Jl. Kenari II Gg. Rizki</t>
  </si>
  <si>
    <t>Peningkatan Jl. Mauni</t>
  </si>
  <si>
    <t>Peningkatan Jl. Meranti Darat</t>
  </si>
  <si>
    <t>Peningkatan Jl. Salim</t>
  </si>
  <si>
    <t>Peningkatan Jl. Sidomulyo</t>
  </si>
  <si>
    <t>Peningkatan Jl. Markisa Gg. Ikhlas Ujung</t>
  </si>
  <si>
    <t>Peningkatan Jl. Meranti Darat Gg. Kopi</t>
  </si>
  <si>
    <t>Peningkatan Jl. Husni Thamrin Gg. Sukaramai</t>
  </si>
  <si>
    <t>Peningkatan Jl. Abdullah</t>
  </si>
  <si>
    <t>Peningkatan Gg. Bima</t>
  </si>
  <si>
    <t>Peningkatan Gg. Posyandu</t>
  </si>
  <si>
    <t>Peningkatan Jl. Bangun Sari Gg. Durian</t>
  </si>
  <si>
    <t>Peningkatan Jl. Budi Rukun Gg. Yudirta 2</t>
  </si>
  <si>
    <t>Peningkatan Jl. Budi Rukun Ujung</t>
  </si>
  <si>
    <t>Peningkatan Jl. Budi Arip Gg. Aban</t>
  </si>
  <si>
    <t>Peningkatan Jl. Budi Arip Gg. Rara</t>
  </si>
  <si>
    <t>Peningkatan Jl. Rawasari ll Gg. Mulia Sari</t>
  </si>
  <si>
    <t>Peningkatan Jl. Pulau Mampu</t>
  </si>
  <si>
    <t>Peningkatan Jl. Keluarga</t>
  </si>
  <si>
    <t>Peningkatan Jl. Parit Bugis</t>
  </si>
  <si>
    <t>Peningkatan Jl. Swadaya</t>
  </si>
  <si>
    <t>Peningkatan Jl. Lestari</t>
  </si>
  <si>
    <t>Peningkatan Jl. Matta'im</t>
  </si>
  <si>
    <t>Peningkatan Jl. T. Umar</t>
  </si>
  <si>
    <t>Peningkatan Jl. H. Husin</t>
  </si>
  <si>
    <t>Peningkatan Jl. Atan Jamaluddin</t>
  </si>
  <si>
    <t>Peningkatan Jl. Datuk Manan</t>
  </si>
  <si>
    <t>Peningkatan Gg. Abu Bakar</t>
  </si>
  <si>
    <t>Peningkatan Jl. Berlian</t>
  </si>
  <si>
    <t>Peningkatan Jl. Parit Cik Mamat</t>
  </si>
  <si>
    <t>Peningkatan Jl. Bahtera</t>
  </si>
  <si>
    <t>Peningkatan Jl. Mekar sari</t>
  </si>
  <si>
    <t>Peningkatan Jl. Kalifah Agus</t>
  </si>
  <si>
    <t>Peningkatan Jl. Karya Bakti</t>
  </si>
  <si>
    <t>Peningkatan Jl. Arif Rahman Hakim</t>
  </si>
  <si>
    <t>Peningkatan Jl. Bukit Abas</t>
  </si>
  <si>
    <t xml:space="preserve">Peningkatan Jl. Suka Maju </t>
  </si>
  <si>
    <t>Peningkatan Jl. Air Besar RT. 10</t>
  </si>
  <si>
    <t>Peningkatan Jl. Merpati RT. 09</t>
  </si>
  <si>
    <t>Peningkatan Jl. Rajawali RT. 13</t>
  </si>
  <si>
    <t>Peningkatan Jl. Mulia ( Penimbunan )</t>
  </si>
  <si>
    <t>Peningkatan Jl. Parit Gantung</t>
  </si>
  <si>
    <t>Peningkatan Jl. Teja Tani ( Penimbunan )</t>
  </si>
  <si>
    <t>Peningkatan Jl. Rimbun Jaya</t>
  </si>
  <si>
    <t>Peningkatan Jl. Teladan (Lanjutan) RT. 23</t>
  </si>
  <si>
    <t>Peningkatan Jl. Sidodadi (Lanjutan) RT. 07</t>
  </si>
  <si>
    <t>Peningkatan Jl. Karya Jadi</t>
  </si>
  <si>
    <t>Peningkatan Jl. Horas RT. 18</t>
  </si>
  <si>
    <t xml:space="preserve">Peningkatan Jl. Rejosari RT. 013 </t>
  </si>
  <si>
    <t>Peningkatan Jalan Sinarwajo RT.02</t>
  </si>
  <si>
    <t>Peningkatan Gg. Pelajar I RT. 07</t>
  </si>
  <si>
    <t>Peningkatan Gg. Restu RT.14</t>
  </si>
  <si>
    <t>Peningkatan Jl. Bunga</t>
  </si>
  <si>
    <t>Agregat Kelas - B Jl. Gaharu</t>
  </si>
  <si>
    <t>Agregat Kelas - B Jl. Makmur</t>
  </si>
  <si>
    <t>Peningkatan Jl. Sungai Sembilan</t>
  </si>
  <si>
    <t>Peningkatan Jl. Syech Ahmad Qosim RT. 04</t>
  </si>
  <si>
    <t>Box Culvert Jl. Santri</t>
  </si>
  <si>
    <t>Box Culvert Jl. KUD</t>
  </si>
  <si>
    <t>Pembangunan Jembatan Jl. PU Lama</t>
  </si>
  <si>
    <t>Box Culvert Jl. Pelajar RT. 014</t>
  </si>
  <si>
    <t>Pembangunan Jembatan Jl. Beringin</t>
  </si>
  <si>
    <t>Box culvert Jl Bunga RT. 07</t>
  </si>
  <si>
    <t>Box Culvert Jl. Akasia</t>
  </si>
  <si>
    <t>Box Culvert Jl. Wan Amir Menuju Jl. Paus 2</t>
  </si>
  <si>
    <t>CV. RIZKI &amp; CO</t>
  </si>
  <si>
    <t>JAKA PERMANA</t>
  </si>
  <si>
    <t>CV. NOVA TEKHNIK</t>
  </si>
  <si>
    <t>SARWONO</t>
  </si>
  <si>
    <t>CV. SHES</t>
  </si>
  <si>
    <t>AGUSRI</t>
  </si>
  <si>
    <t>CV. ANUGRAH ABADI</t>
  </si>
  <si>
    <t>SURYADI</t>
  </si>
  <si>
    <t>CV. MUTIARA NANDA</t>
  </si>
  <si>
    <t>ERI HANDOYO</t>
  </si>
  <si>
    <t>CV. KURNIA MANDIRI</t>
  </si>
  <si>
    <t>HERIANTO</t>
  </si>
  <si>
    <t>PT. BINA GRAHA UTAMA</t>
  </si>
  <si>
    <t>YANTO</t>
  </si>
  <si>
    <t>CV. BUKIT MARWAH</t>
  </si>
  <si>
    <t>DARTHA WIRYA ADMAJA</t>
  </si>
  <si>
    <t>CV. CIPTA USAHA</t>
  </si>
  <si>
    <t>SAMUJI</t>
  </si>
  <si>
    <t>Box Culvert Jl. Kaya Bakti</t>
  </si>
  <si>
    <t>CV. IZDIHAR L &amp; Y</t>
  </si>
  <si>
    <t>MUHAMMAD YUNUS</t>
  </si>
  <si>
    <t>Jl. Gunung Selamat Gg. Harapan Sakinah Kel. Bumi Ayu</t>
  </si>
  <si>
    <t>83.368.038.2-212.000</t>
  </si>
  <si>
    <t>CV. PETROLEUM INDO PERKASA</t>
  </si>
  <si>
    <t>ANTONI</t>
  </si>
  <si>
    <t>Jl. Rambutan No. 4 RT. 010 Kel. Rimba Sekampung</t>
  </si>
  <si>
    <t>03.220.245.9-212.000</t>
  </si>
  <si>
    <t>CV. PAKSI ARGA PERKASA</t>
  </si>
  <si>
    <t>FIRMAN YUHANAS RIKI</t>
  </si>
  <si>
    <t>02.968.809.0-212.000</t>
  </si>
  <si>
    <t>CV. P. MUTIARA</t>
  </si>
  <si>
    <t>WIN RISMAN</t>
  </si>
  <si>
    <t>Jl. Cempedak No. 09 Kel. Rimba Sekampung</t>
  </si>
  <si>
    <t>66.489.738.6-212.000</t>
  </si>
  <si>
    <t>CV. SARI DUMAI MANDIRI</t>
  </si>
  <si>
    <t>JAILANI</t>
  </si>
  <si>
    <t>Jl. Samudra Gg. Pasifik No. 05 Kel. Purnama</t>
  </si>
  <si>
    <t>81.253.414.7-212.000</t>
  </si>
  <si>
    <t>CV. PURNAMA MANDIRI</t>
  </si>
  <si>
    <t>ANDI</t>
  </si>
  <si>
    <t>Jl. Dermaga</t>
  </si>
  <si>
    <t>93.176.825.3-212.000</t>
  </si>
  <si>
    <t>CV. INDRA PRAKARSA</t>
  </si>
  <si>
    <t>BUDI HARYANTO</t>
  </si>
  <si>
    <t>Jl. Matahari BTN Panorama Blok A-20 Kel. Jaya Mukti</t>
  </si>
  <si>
    <t>94.218.616.4-212.000</t>
  </si>
  <si>
    <t>NELTON KOHIRUL ILHAM HUTABARAT</t>
  </si>
  <si>
    <t>Jl. Tuk Awang Gg. Serumpun</t>
  </si>
  <si>
    <t>CV. BITANA</t>
  </si>
  <si>
    <t>DEWI ANGGREINI</t>
  </si>
  <si>
    <t>Jl. Gunung Selamat No. 36 Kel. Bumi Ayu</t>
  </si>
  <si>
    <t>94.038.004.7-212.000</t>
  </si>
  <si>
    <t xml:space="preserve">Peningkatan Jl. Gunung Selamat </t>
  </si>
  <si>
    <t>CV. RAYYAN UJ</t>
  </si>
  <si>
    <t>UMAR JOHAN</t>
  </si>
  <si>
    <t>Jl. Jawa I RT. 12 Kel. Bumi Ayu</t>
  </si>
  <si>
    <t>92.879.271.2-212.000</t>
  </si>
  <si>
    <t>CV. PERMATA LINGGO JAYA</t>
  </si>
  <si>
    <t>CENDRA PURNAMA</t>
  </si>
  <si>
    <t>Jl. Datuk Lama RT. 01 Kel. Bukit Datuk</t>
  </si>
  <si>
    <t>94.641.181.6-212.000</t>
  </si>
  <si>
    <t>Jl. Teratai No. 85 Kel. Dumai Kota</t>
  </si>
  <si>
    <t>02.167.968.3-212.000</t>
  </si>
  <si>
    <t>75.211.883.6-212.000</t>
  </si>
  <si>
    <t xml:space="preserve">Jl. Pangkalan Sena </t>
  </si>
  <si>
    <t>Jl. M. Soleh RT. 002 Kel. Basilam Baru</t>
  </si>
  <si>
    <t>06.763.752.4-212.000</t>
  </si>
  <si>
    <t>Jl. Nangka No. 78 Kel. Rimba Sekampung</t>
  </si>
  <si>
    <t>02.077.510.2-212.000</t>
  </si>
  <si>
    <t>Jl. Jeruk Kel. Rimba Sekampung</t>
  </si>
  <si>
    <t>75.770.221.2-212.000</t>
  </si>
  <si>
    <t>Komp. BTN Dumai Baru Blok C 12 Kel. Bukit Timah</t>
  </si>
  <si>
    <t>03.024.278.8-212.000</t>
  </si>
  <si>
    <t>Jl. M. Husni Thamrin Gg. Gambir No. 100 Kel. Ratu Sima</t>
  </si>
  <si>
    <t>02.558.932.6-212.000</t>
  </si>
  <si>
    <t>02.167.929.5-212.000</t>
  </si>
  <si>
    <t>01.529.714.6-212.000</t>
  </si>
  <si>
    <t>CV. FIRMAN SOFTINDO</t>
  </si>
  <si>
    <t>CHANDRA ERI FIRMAN</t>
  </si>
  <si>
    <t>Jl. Teratai Gg. Dahlia Kel. Dumai Kota</t>
  </si>
  <si>
    <t>03.140.576.4-212.000</t>
  </si>
  <si>
    <t>Jl. Mayjend. Kaharuddin Nasution Gg. Harapan No. 10 Kel. Jaya Mukti</t>
  </si>
  <si>
    <t>CV. TITIAN JAYA GEMILANG</t>
  </si>
  <si>
    <t>MUHAMMAD JAMAL</t>
  </si>
  <si>
    <t>Jl. Gunung Merapi Gg. Mulyo No. 86 Kel. Bumi Ayu</t>
  </si>
  <si>
    <t>75.319.847.2-212.000</t>
  </si>
  <si>
    <t>CV. DUMAI INDAH BERSERI</t>
  </si>
  <si>
    <t>YUDI SUWANDI</t>
  </si>
  <si>
    <t>Jl. Meranti Darat Gg. Flamboyan Kel. Ratu Sima</t>
  </si>
  <si>
    <t>03.346.307.6-212.000</t>
  </si>
  <si>
    <t>CV. TAGAR HARAPAN</t>
  </si>
  <si>
    <t>Jl. Meranti 2 Gg. Flamboyan Kel. Ratu Sima</t>
  </si>
  <si>
    <t>86.662.360.6-212.000</t>
  </si>
  <si>
    <t>CV. KIRANA JAYA BERKAH</t>
  </si>
  <si>
    <t>BOY FERDINAND</t>
  </si>
  <si>
    <t>Jl. Pendowo Gg. Taruli No. 03 RT. 009 Kel. Bukit Batrem</t>
  </si>
  <si>
    <t>03.187.291.4-212.000</t>
  </si>
  <si>
    <t>CV. KARYA PATRA PRATAMA</t>
  </si>
  <si>
    <t>VIVIN RESTIANA</t>
  </si>
  <si>
    <t>Jl. Sultan Hasanuddin Gg. Duku No. 02 Kel. Rimba Sekampung</t>
  </si>
  <si>
    <t>71.969.400.2-212.000</t>
  </si>
  <si>
    <t>Jl. Teduh Gg. Sejangat No. 3 RT. 01 Kel. Pangkalan sesai</t>
  </si>
  <si>
    <t>CV. MEDIA UTAMA</t>
  </si>
  <si>
    <t>MUHAMMAD ANTON</t>
  </si>
  <si>
    <t>Jl. Gunung Selamat Gg. Harapan Sakinah RT. 01 Kel. Bumi Ayu</t>
  </si>
  <si>
    <t>66.344.500.5-212.000</t>
  </si>
  <si>
    <t>CV. GADING</t>
  </si>
  <si>
    <t>MUHAMMAD ABDUH NURMANTIAS</t>
  </si>
  <si>
    <t>Jl. Gunung Selamat No. 09 Kel. Bumi Ayu</t>
  </si>
  <si>
    <t>71.889.350.6-212.000</t>
  </si>
  <si>
    <t>CV. RAYYAN PUTRA</t>
  </si>
  <si>
    <t>WINTON SINOVA</t>
  </si>
  <si>
    <t>Jl. Beringin Patra No. 06 Kel. Bukit Datuk</t>
  </si>
  <si>
    <t>73.610.324.3-212.000</t>
  </si>
  <si>
    <t>PT. JATAYU MULIA NUSANTARA</t>
  </si>
  <si>
    <t>Jl. Gunung Merapi Gg. Mulyo Kel. Bumi Ayu</t>
  </si>
  <si>
    <t>CV. IDOLA</t>
  </si>
  <si>
    <t>AZMI</t>
  </si>
  <si>
    <t>Jl. Gunung Merapi No. 40 RT. 002 Kel. Bumi Ayu</t>
  </si>
  <si>
    <t>02.365.844.6-212.000</t>
  </si>
  <si>
    <t>CV. NADHIRA RIZKY PRATAMA</t>
  </si>
  <si>
    <t>NAZRAH</t>
  </si>
  <si>
    <t>Jl. Rajawali Gg. Rajawali No. 5 B Laksamana</t>
  </si>
  <si>
    <t>71.969.350.9-212.000</t>
  </si>
  <si>
    <t>Jl. Cut Nyak Dien Gg. Steel No. 02 Purnama</t>
  </si>
  <si>
    <t>02.279.931.4.212.000</t>
  </si>
  <si>
    <t>HARDI SYAHPUTRA</t>
  </si>
  <si>
    <t>BTN Taman Mitra A1. No. 15 Kel. Bukit Timah</t>
  </si>
  <si>
    <t>CV. BINTANG CEMERLANG</t>
  </si>
  <si>
    <t>AL KHUDRI</t>
  </si>
  <si>
    <t>Jl. Pelajar Kel. Purnama Kec. Dumai Barat</t>
  </si>
  <si>
    <t>66.382.365.6-212.000</t>
  </si>
  <si>
    <t>Jl. Anggur No. 31 Kel. Rimba Sekampung</t>
  </si>
  <si>
    <t>Jl. Jend. Sudirman Gg. Jihad No. 04 RT. 012 Kel. Bintan</t>
  </si>
  <si>
    <t>CV. RIZKI MAULANA</t>
  </si>
  <si>
    <t>BAHARUDDIN ABAS</t>
  </si>
  <si>
    <t>Jl. Cempedak Gg. Sukun No. 57 RT. 10 Kel. Rimba Sekampung</t>
  </si>
  <si>
    <t>03.279.985.0-212.000</t>
  </si>
  <si>
    <t>SAID ROESLI</t>
  </si>
  <si>
    <t>Perumahan Fajar Indah Tahap III Blok I No. 15 Kel. Tanjung Palas</t>
  </si>
  <si>
    <t>02.077.718.1-212.000</t>
  </si>
  <si>
    <t>CV. PUTERA DUTA PELITA</t>
  </si>
  <si>
    <t>NANDA AULIA RAHMAT</t>
  </si>
  <si>
    <t>Jl. Bengkalis II No. 99 RT. 10 Kel. Pangkalan Sesai</t>
  </si>
  <si>
    <t>01.269.544.1-212.000</t>
  </si>
  <si>
    <t>CV. ZAZ</t>
  </si>
  <si>
    <t>SUNANDAR PARITNO</t>
  </si>
  <si>
    <t>01.529.720.3-212.000</t>
  </si>
  <si>
    <t>CV. ARSYPADU SEJAHTERA</t>
  </si>
  <si>
    <t>ABDEL FAKHRU ARSYI</t>
  </si>
  <si>
    <t>Jl. Arifin Ahmad Gg. Prima Raya No. 1 Kel. Tanjung Palas</t>
  </si>
  <si>
    <t>95.223.599.2-212.000</t>
  </si>
  <si>
    <t>Jl. Teduh No. 01 Kel. Pangkalan Sesai</t>
  </si>
  <si>
    <t>CV. AL HIDAYAH</t>
  </si>
  <si>
    <t>INDRAWAN</t>
  </si>
  <si>
    <t>Jl. Kelakap Tujuh Kel. Ratu Sima</t>
  </si>
  <si>
    <t>03.170.223.6-212.000</t>
  </si>
  <si>
    <t>CV. SURYA PANCA WIJAYA</t>
  </si>
  <si>
    <t>Jl. Bintan Gg. Satria Kel. Sukajadi</t>
  </si>
  <si>
    <t>PT. GLOBAL MANDIRI KONTRAKTOR</t>
  </si>
  <si>
    <t>HENDRA EKA PUTRA</t>
  </si>
  <si>
    <t>Jl. Imam Bonjol Kel. Duri Timur Kec. Mandau</t>
  </si>
  <si>
    <t>74.838.838.6-219.000</t>
  </si>
  <si>
    <t>CV. NUSANTARA UTAMA RAYA</t>
  </si>
  <si>
    <t>DONI FITRA</t>
  </si>
  <si>
    <t>92.874.342.6-212.000</t>
  </si>
  <si>
    <t>CV. CAHAYA KARYA TEKNIK</t>
  </si>
  <si>
    <t>ALI TOMU</t>
  </si>
  <si>
    <t>Jl. Raya Bukit Datuk Gg. Hikmah</t>
  </si>
  <si>
    <t>83.834.797.9-212.000</t>
  </si>
  <si>
    <t>CV. ANUGERAH CANARA</t>
  </si>
  <si>
    <t>SEHRI MARADONI</t>
  </si>
  <si>
    <t>Jl. Siak No. 01 Kel. Pangkalan Sesai</t>
  </si>
  <si>
    <t>81.261.089.7-212.000</t>
  </si>
  <si>
    <t>SAYED YOESMAR SYAHPUTRA, ST. M.Si</t>
  </si>
  <si>
    <t>NIP. 19770301 201001 1 012</t>
  </si>
  <si>
    <t>PEJABAT PENGADAAN JASA KONSTRUKSI BIDANG BINA MARGA</t>
  </si>
  <si>
    <t>Peningkatan Gg. Rambai Kelurahan Bagan Besar</t>
  </si>
  <si>
    <t>Peningkatan Jl. Depnaker Kelurahan Kampung Baru</t>
  </si>
  <si>
    <t>Peningkatan Jl. Rajawali Kelurahan Kampung Baru</t>
  </si>
  <si>
    <t>No : 01/PENG/PPJK-BM/APBD/III/2021</t>
  </si>
  <si>
    <t>Peningkatan Jl. Baruna Kelurahan Bagan Keladi</t>
  </si>
  <si>
    <t>Peningkatan Jl. DR. Wahidin Kelurahan Bagan Keladi</t>
  </si>
  <si>
    <t>Peningkatan Jl. Harapan Kelurahan Bagan Keladi</t>
  </si>
  <si>
    <t>Peningkatan Jl. Sri Kembar Kelurahan Bagan Keladi</t>
  </si>
  <si>
    <t>Peningkatan Jl. Wira Kelurahan Pangkalan Sesai</t>
  </si>
  <si>
    <t>Peningkatan Jl. Prof M. Yamin (Lanjutan) Kelurahan Purnama</t>
  </si>
  <si>
    <t>Peningkatan Jl.  Cendrawasih Kelurahan Laksamana</t>
  </si>
  <si>
    <t>Peningkatan Jl. Semangka Kelurahan Rimba Sekampung</t>
  </si>
  <si>
    <t>Peningkatan Jl. Tenaga (Lanjutan) Kelurahan Dumai Kota</t>
  </si>
  <si>
    <t>Peningkatan Jl. Kenari II Kelurahan Ratu Sima</t>
  </si>
  <si>
    <t>Peningkatan Jl. Sempurna Kelurahan Ratu Sima</t>
  </si>
  <si>
    <t>Peningkatan Jl. Rawasari II Kelurahan Bukit Datuk</t>
  </si>
  <si>
    <t>Peningkatan Jl. Datuk Laksamana Lama Kelurahan Buluh Kasap</t>
  </si>
  <si>
    <t>Peningkatan Jl. Gajah Mada Kelurahan Buluh Kasap</t>
  </si>
  <si>
    <t xml:space="preserve">Peningkatan Jl. Lintas Desa Kelurahan Tanjung Palas </t>
  </si>
  <si>
    <t>Peningkatan Jl. Sei Rokan Kelurahan Buluh Kasap</t>
  </si>
  <si>
    <t>Peningkatan Jl. Sei Siak Kelurahan Buluh Kasap</t>
  </si>
  <si>
    <t>Peningkatan Jl. Tanjung Sari Kelurahan Tanjung Palas</t>
  </si>
  <si>
    <t>Peningkatan Jl. Parit Paman Kelurahan Tanjung Palas</t>
  </si>
  <si>
    <t>Peningkatan Jl. Teladan Kelurahan Jaya Mukti</t>
  </si>
  <si>
    <t>Peningkatan Jl. Bahtera Kelurahan Guntung</t>
  </si>
  <si>
    <t>Peningkatan Jl. Parit Bugis Kelurahan Pelintung</t>
  </si>
  <si>
    <t>Peningkatan Jl. Parit Ginen Kelurahan Mundam</t>
  </si>
  <si>
    <t>Peningkatan Jl. T Umar Kelurahan Teluk Makmur</t>
  </si>
  <si>
    <t>Peningkatan Jl. Syech Ahmad Qosim Kelurahan Basilam Baru</t>
  </si>
  <si>
    <t>Peningkatan Jl. Atan Jamaludin Kelurahan Teluk Makmur</t>
  </si>
  <si>
    <t>Peningkatan Jl. Datuk Alam Kelurahan Teluk Makmur</t>
  </si>
  <si>
    <t>Peningkatan Jl. Gaharu Kelurahan Basilam Baru</t>
  </si>
  <si>
    <t>Peningkatan Jl. Mesjid Kelurahan Basilam Baru</t>
  </si>
  <si>
    <t>Peningkatan Jl. Pangkalan Pasir Kelurahan Basilam Baru</t>
  </si>
  <si>
    <t>Peningkatan Jl. AS 6 Kelurahan Basilam Baru</t>
  </si>
  <si>
    <t>Peningkatan Jl. Cinta Makmur Kelurahan Basilam Baru</t>
  </si>
  <si>
    <t>Peningkatan Jl. Makmur Kelurahan Basilam Baru</t>
  </si>
  <si>
    <t>Peningkatan Jl. Makmur Jaya Kelurahan Basilam Baru</t>
  </si>
  <si>
    <t>Peningkatan Jl. Murni Kelurahan Basilam Baru</t>
  </si>
  <si>
    <t>Peningkatan Jl. Putri Bumi Kelurahan Basilam Baru</t>
  </si>
  <si>
    <t>Peningkatan Jl. Sungai Sembilan Kelurahan Basilam Baru</t>
  </si>
  <si>
    <t>Peningkatan Jl. Sulaiman Kelurahan Basilam Baru</t>
  </si>
  <si>
    <t>Peningkatan Jl. Waka Kelurahan Bangsal Aceh</t>
  </si>
  <si>
    <t xml:space="preserve">Pembangunan Box Culvert Gg. Delta (Dock Yard) Kelurahan Ratu Sima </t>
  </si>
  <si>
    <t>Pembangunan Box Culvert Jl. Baruna II Kelurahan Bukit Datuk</t>
  </si>
  <si>
    <t>Pembangunan Box Culvert Jl. Baruna Kelurahan Bukit Datuk</t>
  </si>
  <si>
    <t>Pembangunan Box Culvert Jl. Garuda Gg. Cendana Kelurahan Bumi Ayu</t>
  </si>
  <si>
    <t>Pembangunan Box Culvert Jl. Marlan Jaya Kelurahan Bukit Datuk</t>
  </si>
  <si>
    <t>Pembangunan Box Culvert Jl. Melayu Kelurahan Ratu Sima</t>
  </si>
  <si>
    <t>Pembangunan Box Culvert Jl. Sidomulyo Kelurahan Ratu Sima</t>
  </si>
  <si>
    <t>Pembangunan Box Culvert Jl. Cek Porek Kelurahan Teluk Makmur</t>
  </si>
  <si>
    <t>Pembangunan Box Culvert Jl. H. Husin Kelurahan Teluk Makmur</t>
  </si>
  <si>
    <t>Pembangunan Box Culvert Gg. Jambu Kelurahan Tanjung Penyembal</t>
  </si>
  <si>
    <t>Pembangunan Box Culvert Jl. Alur Gajah Kelurahan Basilam Baru</t>
  </si>
  <si>
    <t>Pembangunan Box Culvert Jl. Bunga Kelurahan Tanjung Penyembal</t>
  </si>
  <si>
    <t>Pembangunan Box Culvert Jl. KUD Kelurahan Lubuk Gaung</t>
  </si>
  <si>
    <t>Pembangunan Box Culvert Jl. Mesjid Kelurahan Basilam Baru</t>
  </si>
  <si>
    <t xml:space="preserve">Pembangunan Box Culvert Jl. Pangkalan Durian Ke Mesjid Kelurahan Basilam Baru </t>
  </si>
  <si>
    <t>Pembangunan Box Culvert Jl. Pelajar Kelurahan Lubuk Gaung</t>
  </si>
  <si>
    <t>Pembangunan Box Culvert Jl. Pelajar (Mesjid Al- Hijrah) Kelurahan Batu Teritip</t>
  </si>
  <si>
    <t>PT. SALAMINDO BERKAH UTAMA</t>
  </si>
  <si>
    <t>BAMBANG SUTEJO</t>
  </si>
  <si>
    <t>Jl. Salam No. 38 Kel. Rimba Sekampung</t>
  </si>
  <si>
    <t>94.068.941.7-212.000</t>
  </si>
  <si>
    <t>CV. TENAGA INTI KARYA</t>
  </si>
  <si>
    <t>SUNAWAN</t>
  </si>
  <si>
    <t>Jl. Raja Ali Haji RT. 023 Kel. Purnama</t>
  </si>
  <si>
    <t>31.750.580.8-212.000</t>
  </si>
  <si>
    <t>CV. BARUNA MAS</t>
  </si>
  <si>
    <t>ZAKARIA</t>
  </si>
  <si>
    <t>Jl. Gunung Selamat No. 36 RT. 01 Kel. Bumi Ayu</t>
  </si>
  <si>
    <t>92.861.306.6-212.000</t>
  </si>
  <si>
    <t>CV. NUR SRIMBANG NUSANTARA</t>
  </si>
  <si>
    <t>BAMBANG SYAHPUTRA</t>
  </si>
  <si>
    <t>Jl. Garuda Sakti Kel. Bukit Datuk</t>
  </si>
  <si>
    <t>96.141.075.0-212.000</t>
  </si>
  <si>
    <t>CV. PUTRI MELAYU</t>
  </si>
  <si>
    <t>WAN MAHDALENA</t>
  </si>
  <si>
    <t>94.108.016.0-212.000</t>
  </si>
  <si>
    <t>Jl. Tuk Awang Gg. Jambu Kel. Bukit Datuk</t>
  </si>
  <si>
    <t>LIDUARTAMA</t>
  </si>
  <si>
    <t>Jl. Sultan Hasanuddin Gg. Duku No. 2 RT. 019 Kel. Rimba Sekampung</t>
  </si>
  <si>
    <t>Jl. Siak Gg. Bengkalis II No. 99 Kel. Pangkalan Sesai</t>
  </si>
  <si>
    <t>CV. HABIBULLAH</t>
  </si>
  <si>
    <t>SYED AHMED EMIR ALSYAGGAF</t>
  </si>
  <si>
    <t xml:space="preserve">Jl. Rambutan Gg. Salam No. 19 </t>
  </si>
  <si>
    <t>70.381.160.4-212.000</t>
  </si>
  <si>
    <t>CV. PERMANA FOUNDATION</t>
  </si>
  <si>
    <t>NOHENDRA</t>
  </si>
  <si>
    <t>Jl. SS. Kasim Gg. Merpati No. 03 Kec. Bathin Solapan</t>
  </si>
  <si>
    <t>82.604.969.4-219.000</t>
  </si>
  <si>
    <t>CV. ANDRA MANDIRI</t>
  </si>
  <si>
    <t>ANDREW ALFITIR</t>
  </si>
  <si>
    <t>Jl. Tunas Mulya No. 19 Kel. Bukit Datuk</t>
  </si>
  <si>
    <t>03.140.474.2-212.000</t>
  </si>
  <si>
    <t>PT. YUDHA FATNI MAKMUR</t>
  </si>
  <si>
    <t>M. NURHADI</t>
  </si>
  <si>
    <t>Jl. Sei Siak No. 5 Kel. Buluh Kasap</t>
  </si>
  <si>
    <t>74.724.805.2-212.000</t>
  </si>
  <si>
    <t>CV. TANJUR INDAH</t>
  </si>
  <si>
    <t>MUHAMMAD RHEDO</t>
  </si>
  <si>
    <t>83.886.299.3-212.000</t>
  </si>
  <si>
    <t>Jl. Bukit Datuk Lama RT. 01 Kel. Bukit Datuk</t>
  </si>
  <si>
    <t>Jl. Datuk Laksamana Gg. Muawanah Kel. Buluh Kasap</t>
  </si>
  <si>
    <t>CV. NADIAH KAUTHAR</t>
  </si>
  <si>
    <t>NOVA RISKA</t>
  </si>
  <si>
    <t>03.279.983.5-212.000</t>
  </si>
  <si>
    <t xml:space="preserve">Komp. BTN Dumai Baru Blok C12 Kel. Bukit Timah </t>
  </si>
  <si>
    <t>CV. RIAU ABADI</t>
  </si>
  <si>
    <t>SUTRISNO</t>
  </si>
  <si>
    <t>Jl. Harapan Gg. Mulia Kel. Purnama</t>
  </si>
  <si>
    <t>70.287.399.3-212.000</t>
  </si>
  <si>
    <t>CV. RISKI MAULANA</t>
  </si>
  <si>
    <t>CV. CAHAYA ROIHAN
TAMICO</t>
  </si>
  <si>
    <t>ARDIANSYAH</t>
  </si>
  <si>
    <t>Jl. Rajawali RT. 002 Kel. Laksamana</t>
  </si>
  <si>
    <t>03.301.854.0-212.000</t>
  </si>
  <si>
    <t>CV. QUEEN SUCCESS</t>
  </si>
  <si>
    <t>HERMANSYAH</t>
  </si>
  <si>
    <t>Jl. Delima No. 35 A Kel. Rimba Sekampung</t>
  </si>
  <si>
    <t>90.036.058.7-212.000</t>
  </si>
  <si>
    <t>CV. SARA AL RIZQI</t>
  </si>
  <si>
    <t>HASAN BASRI</t>
  </si>
  <si>
    <t>75.331.047.7-212.000</t>
  </si>
  <si>
    <t>DEDEK ZULHAIDI</t>
  </si>
  <si>
    <t>Jl. Jend. Sudirman No. 225 Dumai</t>
  </si>
  <si>
    <t>86.554.547.9-212.000</t>
  </si>
  <si>
    <t>PT. GARUDA DUMAI NUSANTARA</t>
  </si>
  <si>
    <t>CV. ELANG PERKASA</t>
  </si>
  <si>
    <t>MARTA SANTOSO</t>
  </si>
  <si>
    <t>Jl. Pangeran Diponegoro Gg. Jambu</t>
  </si>
  <si>
    <t>66.521.944.0-212.000</t>
  </si>
  <si>
    <t>RIAN DWI AL-FAROQ</t>
  </si>
  <si>
    <t>ZAIDAH TULAMLAH</t>
  </si>
  <si>
    <t>PT. HANG TUAH SAKTI PERKASA</t>
  </si>
  <si>
    <t>RYKI</t>
  </si>
  <si>
    <t>Jl. Pemuda Laut Gg. Famili No. 10 Kel. Pangkalan Sesai</t>
  </si>
  <si>
    <t>74.975.124.4-212.000</t>
  </si>
  <si>
    <t>CV. DWI PUTRI</t>
  </si>
  <si>
    <t>SURYANI</t>
  </si>
  <si>
    <t>Jl. Belimbing No. 01 A RT. 008 Kel. Rimba Sekampung</t>
  </si>
  <si>
    <t>01.947.381.8-212.000</t>
  </si>
  <si>
    <t>CV. CAHAYA PUTRI MELAYU</t>
  </si>
  <si>
    <t>MULYANA</t>
  </si>
  <si>
    <t>Jl. M. Pangat II No. 115 Kel. Bukit Datuk</t>
  </si>
  <si>
    <t>41.220.113.9-212.000</t>
  </si>
  <si>
    <t>CV. TRI ANANDA LESTARI</t>
  </si>
  <si>
    <t>SAIFUL</t>
  </si>
  <si>
    <t>95.160.862.9-212.000</t>
  </si>
  <si>
    <t>CV. ALIF PERDANA PUTRA</t>
  </si>
  <si>
    <t>Jl. Garuda Kel. Bumi Ayu</t>
  </si>
  <si>
    <t>96.790.044.0-212.000</t>
  </si>
  <si>
    <t>ANDI SYAHPUTRA</t>
  </si>
  <si>
    <t>CV. FATIH BERSAUDARA</t>
  </si>
  <si>
    <t>GHULAM FATONI</t>
  </si>
  <si>
    <t>Jl. Arifin Ahmad Kel. Jaya Mukti</t>
  </si>
  <si>
    <t>71.982.651.3-212.000</t>
  </si>
  <si>
    <t>CV. BANGUN KARYA NEGERI</t>
  </si>
  <si>
    <t>ILYAS</t>
  </si>
  <si>
    <t>Jl. Dr. Wahidin Gg. Famili RT. 04 Kel. Bagan Keladi</t>
  </si>
  <si>
    <t>02.077.699.3-212.000</t>
  </si>
  <si>
    <t>CV. WAHYU UTAMA JAYA</t>
  </si>
  <si>
    <t>MUHAMMAD IBRAHIM</t>
  </si>
  <si>
    <t>Jl. Rajawali Gg. Rajawali No. 5 B RT. 02 Kel. Laksamana</t>
  </si>
  <si>
    <t>70.201.461.4-212.000</t>
  </si>
  <si>
    <t>Jl. Pangkalan Sena Gg. Srikandi No. 11 Kel. STDI</t>
  </si>
  <si>
    <t>CV. TELUK AIR</t>
  </si>
  <si>
    <t>01.255.210.5-212.000</t>
  </si>
  <si>
    <t>CV. MITRA KARYA MANDIRI</t>
  </si>
  <si>
    <t>HERMAWANTO</t>
  </si>
  <si>
    <t>Jl. Diponegoro RT. 015 Kel. Purnama</t>
  </si>
  <si>
    <t>75.200.004.2-212.000</t>
  </si>
  <si>
    <t>CV. FALIH HIBATULOH</t>
  </si>
  <si>
    <t>AHIPNIL</t>
  </si>
  <si>
    <t>Jl. Sultan Hasanuddin No. 02 A Kel. Rimba Sekampung</t>
  </si>
  <si>
    <t>02.558.581.1-212.000</t>
  </si>
  <si>
    <t>Jl. Budi Gg. Pelita Kel. Tanjung Palas</t>
  </si>
  <si>
    <t>CV. SAWITTO</t>
  </si>
  <si>
    <t>SAHERMAN BR</t>
  </si>
  <si>
    <t>01.947.189.5-212.000</t>
  </si>
  <si>
    <t>Dumai, 23 Maret 2021</t>
  </si>
  <si>
    <t>TA. 2021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</si>
</sst>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(* #,##0.00_);_(* \(#,##0.00\);_(* &quot;-&quot;_);_(@_)"/>
    <numFmt numFmtId="165" formatCode="_-[$Rp-421]* #,##0.00_-;\-[$Rp-421]* #,##0.00_-;_-[$Rp-421]* &quot;-&quot;??_-;_-@_-"/>
    <numFmt numFmtId="166" formatCode="_([$Rp-421]* #,##0.00_);_([$Rp-421]* \(#,##0.00\);_([$Rp-421]* &quot;-&quot;??_);_(@_)"/>
  </numFmts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41" fontId="10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left" vertical="center" wrapText="1"/>
    </xf>
    <xf numFmtId="165" fontId="6" fillId="2" borderId="14" xfId="2" applyNumberFormat="1" applyFont="1" applyFill="1" applyBorder="1" applyAlignment="1">
      <alignment vertical="center" wrapText="1"/>
    </xf>
    <xf numFmtId="164" fontId="6" fillId="2" borderId="14" xfId="2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2" applyFont="1" applyFill="1" applyBorder="1" applyAlignment="1">
      <alignment vertical="center" wrapText="1"/>
    </xf>
    <xf numFmtId="165" fontId="6" fillId="2" borderId="15" xfId="2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2" fillId="2" borderId="1" xfId="2" applyNumberFormat="1" applyFont="1" applyFill="1" applyBorder="1" applyAlignment="1">
      <alignment vertical="center" wrapText="1"/>
    </xf>
    <xf numFmtId="165" fontId="2" fillId="2" borderId="14" xfId="2" applyNumberFormat="1" applyFont="1" applyFill="1" applyBorder="1" applyAlignment="1">
      <alignment vertical="center" wrapText="1"/>
    </xf>
    <xf numFmtId="165" fontId="2" fillId="2" borderId="15" xfId="2" applyNumberFormat="1" applyFont="1" applyFill="1" applyBorder="1" applyAlignment="1">
      <alignment vertical="center" wrapText="1"/>
    </xf>
    <xf numFmtId="165" fontId="2" fillId="2" borderId="9" xfId="2" applyNumberFormat="1" applyFont="1" applyFill="1" applyBorder="1" applyAlignment="1">
      <alignment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1" fontId="0" fillId="0" borderId="0" xfId="3" applyFont="1"/>
    <xf numFmtId="41" fontId="0" fillId="0" borderId="0" xfId="0" applyNumberFormat="1"/>
    <xf numFmtId="165" fontId="9" fillId="0" borderId="6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left" vertical="center" wrapText="1"/>
    </xf>
    <xf numFmtId="165" fontId="6" fillId="2" borderId="23" xfId="2" applyNumberFormat="1" applyFont="1" applyFill="1" applyBorder="1" applyAlignment="1">
      <alignment vertical="center" wrapText="1"/>
    </xf>
    <xf numFmtId="165" fontId="2" fillId="2" borderId="23" xfId="2" applyNumberFormat="1" applyFont="1" applyFill="1" applyBorder="1" applyAlignment="1">
      <alignment vertical="center" wrapText="1"/>
    </xf>
    <xf numFmtId="164" fontId="6" fillId="2" borderId="23" xfId="2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1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vertical="center" wrapText="1"/>
    </xf>
    <xf numFmtId="165" fontId="12" fillId="0" borderId="1" xfId="2" applyNumberFormat="1" applyFont="1" applyFill="1" applyBorder="1" applyAlignment="1">
      <alignment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1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left" vertical="center" wrapText="1"/>
    </xf>
  </cellXfs>
  <cellStyles count="4">
    <cellStyle name="Comma [0]" xfId="3" builtinId="6"/>
    <cellStyle name="Normal" xfId="0" builtinId="0"/>
    <cellStyle name="Normal_RKA  CIPTA KARYA ( 2007 )" xfId="1"/>
    <cellStyle name="Normal_RKA BINA MARGA &amp; PROGRAM ( 2007 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</xdr:row>
      <xdr:rowOff>0</xdr:rowOff>
    </xdr:from>
    <xdr:to>
      <xdr:col>9</xdr:col>
      <xdr:colOff>590550</xdr:colOff>
      <xdr:row>2</xdr:row>
      <xdr:rowOff>1588</xdr:rowOff>
    </xdr:to>
    <xdr:cxnSp macro="">
      <xdr:nvCxnSpPr>
        <xdr:cNvPr id="3" name="Straight Connector 2"/>
        <xdr:cNvCxnSpPr/>
      </xdr:nvCxnSpPr>
      <xdr:spPr>
        <a:xfrm>
          <a:off x="3619500" y="514350"/>
          <a:ext cx="103536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276224</xdr:colOff>
      <xdr:row>137</xdr:row>
      <xdr:rowOff>0</xdr:rowOff>
    </xdr:from>
    <xdr:to>
      <xdr:col>9</xdr:col>
      <xdr:colOff>807719</xdr:colOff>
      <xdr:row>137</xdr:row>
      <xdr:rowOff>0</xdr:rowOff>
    </xdr:to>
    <xdr:cxnSp macro="">
      <xdr:nvCxnSpPr>
        <xdr:cNvPr id="4" name="Straight Connector 3"/>
        <xdr:cNvCxnSpPr/>
      </xdr:nvCxnSpPr>
      <xdr:spPr>
        <a:xfrm flipV="1">
          <a:off x="13769974" y="17399000"/>
          <a:ext cx="2103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</xdr:row>
      <xdr:rowOff>0</xdr:rowOff>
    </xdr:from>
    <xdr:to>
      <xdr:col>9</xdr:col>
      <xdr:colOff>590550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3619500" y="514350"/>
          <a:ext cx="120967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2163536</xdr:colOff>
      <xdr:row>79</xdr:row>
      <xdr:rowOff>0</xdr:rowOff>
    </xdr:from>
    <xdr:to>
      <xdr:col>9</xdr:col>
      <xdr:colOff>1224643</xdr:colOff>
      <xdr:row>79</xdr:row>
      <xdr:rowOff>0</xdr:rowOff>
    </xdr:to>
    <xdr:cxnSp macro="">
      <xdr:nvCxnSpPr>
        <xdr:cNvPr id="3" name="Straight Connector 2"/>
        <xdr:cNvCxnSpPr/>
      </xdr:nvCxnSpPr>
      <xdr:spPr>
        <a:xfrm>
          <a:off x="13375822" y="27704143"/>
          <a:ext cx="29799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71</xdr:row>
      <xdr:rowOff>0</xdr:rowOff>
    </xdr:from>
    <xdr:to>
      <xdr:col>9</xdr:col>
      <xdr:colOff>807719</xdr:colOff>
      <xdr:row>71</xdr:row>
      <xdr:rowOff>0</xdr:rowOff>
    </xdr:to>
    <xdr:cxnSp macro="">
      <xdr:nvCxnSpPr>
        <xdr:cNvPr id="3" name="Straight Connector 2"/>
        <xdr:cNvCxnSpPr/>
      </xdr:nvCxnSpPr>
      <xdr:spPr>
        <a:xfrm flipV="1">
          <a:off x="13830299" y="36385500"/>
          <a:ext cx="21031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view="pageBreakPreview" topLeftCell="A104" zoomScale="70" zoomScaleNormal="60" zoomScaleSheetLayoutView="70" workbookViewId="0">
      <selection activeCell="H109" sqref="H109"/>
    </sheetView>
  </sheetViews>
  <sheetFormatPr defaultRowHeight="15"/>
  <cols>
    <col min="1" max="1" width="5.28515625" style="8" customWidth="1"/>
    <col min="2" max="2" width="41.42578125" style="8" customWidth="1"/>
    <col min="3" max="3" width="21.5703125" style="8" customWidth="1"/>
    <col min="4" max="4" width="22.5703125" style="68" customWidth="1"/>
    <col min="5" max="5" width="32.42578125" style="68" customWidth="1"/>
    <col min="6" max="6" width="30.28515625" style="68" customWidth="1"/>
    <col min="7" max="7" width="14.5703125" style="68" customWidth="1"/>
    <col min="8" max="8" width="35.140625" style="68" customWidth="1"/>
    <col min="9" max="9" width="23.5703125" style="68" customWidth="1"/>
    <col min="10" max="10" width="25" style="68" customWidth="1"/>
    <col min="11" max="11" width="25.5703125" style="68" customWidth="1"/>
    <col min="12" max="12" width="4.42578125" style="8" customWidth="1"/>
    <col min="13" max="13" width="9.140625" style="8"/>
    <col min="14" max="14" width="19.42578125" style="8" customWidth="1"/>
    <col min="15" max="15" width="10" style="8" bestFit="1" customWidth="1"/>
    <col min="16" max="16" width="9.140625" style="8"/>
    <col min="17" max="17" width="10" style="8" bestFit="1" customWidth="1"/>
    <col min="18" max="16384" width="9.140625" style="8"/>
  </cols>
  <sheetData>
    <row r="1" spans="1:17" ht="20.2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7" ht="20.25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7" ht="25.5" customHeight="1">
      <c r="A3" s="84" t="s">
        <v>283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7" ht="15.75" thickBot="1"/>
    <row r="5" spans="1:17" ht="66" customHeight="1" thickTop="1" thickBot="1">
      <c r="A5" s="9" t="s">
        <v>0</v>
      </c>
      <c r="B5" s="10" t="s">
        <v>1</v>
      </c>
      <c r="C5" s="10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37" t="s">
        <v>10</v>
      </c>
      <c r="L5" s="11"/>
    </row>
    <row r="6" spans="1:17" ht="46.5" customHeight="1" thickTop="1">
      <c r="A6" s="86" t="s">
        <v>42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11"/>
    </row>
    <row r="7" spans="1:17" ht="45.75" customHeight="1">
      <c r="A7" s="12">
        <v>1</v>
      </c>
      <c r="B7" s="2" t="s">
        <v>284</v>
      </c>
      <c r="C7" s="13">
        <v>200000000</v>
      </c>
      <c r="D7" s="13">
        <v>199940000</v>
      </c>
      <c r="E7" s="6"/>
      <c r="F7" s="7"/>
      <c r="G7" s="7"/>
      <c r="H7" s="7"/>
      <c r="I7" s="7"/>
      <c r="J7" s="13"/>
      <c r="K7" s="38"/>
      <c r="N7" s="14">
        <v>142552000</v>
      </c>
      <c r="O7" s="15"/>
      <c r="P7" s="15">
        <f t="shared" ref="P7:P37" si="0">0.005*N7</f>
        <v>712760</v>
      </c>
      <c r="Q7" s="15">
        <f t="shared" ref="Q7:Q37" si="1">N7-P7</f>
        <v>141839240</v>
      </c>
    </row>
    <row r="8" spans="1:17" ht="45.75" customHeight="1">
      <c r="A8" s="12">
        <f t="shared" ref="A8:A71" si="2">A7+1</f>
        <v>2</v>
      </c>
      <c r="B8" s="2" t="s">
        <v>285</v>
      </c>
      <c r="C8" s="13">
        <v>200000000</v>
      </c>
      <c r="D8" s="13">
        <v>199950000</v>
      </c>
      <c r="E8" s="6"/>
      <c r="F8" s="7"/>
      <c r="G8" s="7"/>
      <c r="H8" s="7"/>
      <c r="I8" s="7"/>
      <c r="J8" s="13"/>
      <c r="K8" s="38"/>
      <c r="N8" s="14">
        <v>155470000</v>
      </c>
      <c r="O8" s="15"/>
      <c r="P8" s="15">
        <f t="shared" si="0"/>
        <v>777350</v>
      </c>
      <c r="Q8" s="15">
        <f t="shared" si="1"/>
        <v>154692650</v>
      </c>
    </row>
    <row r="9" spans="1:17" ht="45.75" customHeight="1">
      <c r="A9" s="12">
        <f t="shared" si="2"/>
        <v>3</v>
      </c>
      <c r="B9" s="2" t="s">
        <v>286</v>
      </c>
      <c r="C9" s="13">
        <v>189000000</v>
      </c>
      <c r="D9" s="13">
        <v>188950000</v>
      </c>
      <c r="E9" s="6"/>
      <c r="F9" s="7"/>
      <c r="G9" s="7"/>
      <c r="H9" s="7"/>
      <c r="I9" s="7"/>
      <c r="J9" s="13"/>
      <c r="K9" s="38"/>
      <c r="N9" s="14">
        <v>189840000</v>
      </c>
      <c r="O9" s="15"/>
      <c r="P9" s="15">
        <f t="shared" si="0"/>
        <v>949200</v>
      </c>
      <c r="Q9" s="15">
        <f t="shared" si="1"/>
        <v>188890800</v>
      </c>
    </row>
    <row r="10" spans="1:17" s="16" customFormat="1" ht="45.75" customHeight="1">
      <c r="A10" s="12">
        <f t="shared" si="2"/>
        <v>4</v>
      </c>
      <c r="B10" s="2" t="s">
        <v>287</v>
      </c>
      <c r="C10" s="13">
        <v>189000000</v>
      </c>
      <c r="D10" s="77">
        <v>199997000</v>
      </c>
      <c r="E10" s="6"/>
      <c r="F10" s="7"/>
      <c r="G10" s="7"/>
      <c r="H10" s="7"/>
      <c r="I10" s="69"/>
      <c r="J10" s="13"/>
      <c r="K10" s="38"/>
      <c r="N10" s="17">
        <v>99820000</v>
      </c>
      <c r="P10" s="16">
        <f t="shared" si="0"/>
        <v>499100</v>
      </c>
      <c r="Q10" s="16">
        <f t="shared" si="1"/>
        <v>99320900</v>
      </c>
    </row>
    <row r="11" spans="1:17" s="73" customFormat="1" ht="45.75" customHeight="1">
      <c r="A11" s="12">
        <f t="shared" si="2"/>
        <v>5</v>
      </c>
      <c r="B11" s="2" t="s">
        <v>288</v>
      </c>
      <c r="C11" s="70">
        <v>189000000</v>
      </c>
      <c r="D11" s="78">
        <v>158286000</v>
      </c>
      <c r="E11" s="71"/>
      <c r="F11" s="72"/>
      <c r="G11" s="72"/>
      <c r="H11" s="72"/>
      <c r="I11" s="72"/>
      <c r="J11" s="70"/>
      <c r="K11" s="75"/>
      <c r="N11" s="74">
        <v>199800000</v>
      </c>
      <c r="P11" s="73">
        <f t="shared" si="0"/>
        <v>999000</v>
      </c>
      <c r="Q11" s="73">
        <f t="shared" si="1"/>
        <v>198801000</v>
      </c>
    </row>
    <row r="12" spans="1:17" ht="45.75" customHeight="1">
      <c r="A12" s="12">
        <f t="shared" si="2"/>
        <v>6</v>
      </c>
      <c r="B12" s="2" t="s">
        <v>289</v>
      </c>
      <c r="C12" s="13">
        <v>89000000</v>
      </c>
      <c r="D12" s="77">
        <v>200000000</v>
      </c>
      <c r="E12" s="6" t="s">
        <v>428</v>
      </c>
      <c r="F12" s="7" t="s">
        <v>429</v>
      </c>
      <c r="G12" s="7" t="s">
        <v>16</v>
      </c>
      <c r="H12" s="7" t="s">
        <v>430</v>
      </c>
      <c r="I12" s="7" t="s">
        <v>431</v>
      </c>
      <c r="J12" s="13"/>
      <c r="K12" s="38"/>
      <c r="N12" s="14">
        <v>169600000</v>
      </c>
      <c r="O12" s="15"/>
      <c r="P12" s="15">
        <f t="shared" si="0"/>
        <v>848000</v>
      </c>
      <c r="Q12" s="15">
        <f t="shared" si="1"/>
        <v>168752000</v>
      </c>
    </row>
    <row r="13" spans="1:17" ht="45.75" customHeight="1">
      <c r="A13" s="12">
        <f t="shared" si="2"/>
        <v>7</v>
      </c>
      <c r="B13" s="2" t="s">
        <v>290</v>
      </c>
      <c r="C13" s="13">
        <v>89000000</v>
      </c>
      <c r="D13" s="77">
        <v>200000000</v>
      </c>
      <c r="E13" s="6" t="s">
        <v>421</v>
      </c>
      <c r="F13" s="7" t="s">
        <v>422</v>
      </c>
      <c r="G13" s="7" t="s">
        <v>16</v>
      </c>
      <c r="H13" s="7" t="s">
        <v>423</v>
      </c>
      <c r="I13" s="7" t="s">
        <v>424</v>
      </c>
      <c r="J13" s="13"/>
      <c r="K13" s="38"/>
      <c r="N13" s="14">
        <v>162220000</v>
      </c>
      <c r="O13" s="15"/>
      <c r="P13" s="15">
        <f t="shared" si="0"/>
        <v>811100</v>
      </c>
      <c r="Q13" s="15">
        <f t="shared" si="1"/>
        <v>161408900</v>
      </c>
    </row>
    <row r="14" spans="1:17" ht="45.75" customHeight="1">
      <c r="A14" s="12">
        <f t="shared" si="2"/>
        <v>8</v>
      </c>
      <c r="B14" s="2" t="s">
        <v>291</v>
      </c>
      <c r="C14" s="13">
        <v>189000000</v>
      </c>
      <c r="D14" s="77">
        <v>200000000</v>
      </c>
      <c r="E14" s="6" t="s">
        <v>518</v>
      </c>
      <c r="F14" s="7" t="s">
        <v>519</v>
      </c>
      <c r="G14" s="7" t="s">
        <v>16</v>
      </c>
      <c r="H14" s="7" t="s">
        <v>520</v>
      </c>
      <c r="I14" s="7" t="s">
        <v>521</v>
      </c>
      <c r="J14" s="13"/>
      <c r="K14" s="38"/>
      <c r="N14" s="14">
        <v>199850000</v>
      </c>
      <c r="O14" s="15"/>
      <c r="P14" s="15">
        <f t="shared" si="0"/>
        <v>999250</v>
      </c>
      <c r="Q14" s="15">
        <f t="shared" si="1"/>
        <v>198850750</v>
      </c>
    </row>
    <row r="15" spans="1:17" ht="45.75" customHeight="1">
      <c r="A15" s="12">
        <f t="shared" si="2"/>
        <v>9</v>
      </c>
      <c r="B15" s="2" t="s">
        <v>292</v>
      </c>
      <c r="C15" s="13">
        <v>200000000</v>
      </c>
      <c r="D15" s="77">
        <v>200000000</v>
      </c>
      <c r="E15" s="6"/>
      <c r="F15" s="7"/>
      <c r="G15" s="7"/>
      <c r="H15" s="7"/>
      <c r="I15" s="7"/>
      <c r="J15" s="13"/>
      <c r="K15" s="38"/>
      <c r="N15" s="17">
        <f>49840000*0.1</f>
        <v>4984000</v>
      </c>
      <c r="O15" s="16">
        <f>49840000-N15</f>
        <v>44856000</v>
      </c>
      <c r="P15" s="15">
        <f t="shared" si="0"/>
        <v>24920</v>
      </c>
      <c r="Q15" s="15">
        <f t="shared" si="1"/>
        <v>4959080</v>
      </c>
    </row>
    <row r="16" spans="1:17" ht="45.75" customHeight="1">
      <c r="A16" s="12">
        <f t="shared" si="2"/>
        <v>10</v>
      </c>
      <c r="B16" s="2" t="s">
        <v>293</v>
      </c>
      <c r="C16" s="13">
        <v>189000000</v>
      </c>
      <c r="D16" s="13">
        <v>188910000</v>
      </c>
      <c r="E16" s="6"/>
      <c r="F16" s="7"/>
      <c r="G16" s="7"/>
      <c r="H16" s="7"/>
      <c r="I16" s="7"/>
      <c r="J16" s="13"/>
      <c r="K16" s="38"/>
      <c r="N16" s="14" t="s">
        <v>18</v>
      </c>
      <c r="O16" s="15"/>
      <c r="P16" s="15" t="e">
        <f t="shared" si="0"/>
        <v>#VALUE!</v>
      </c>
      <c r="Q16" s="15" t="e">
        <f t="shared" si="1"/>
        <v>#VALUE!</v>
      </c>
    </row>
    <row r="17" spans="1:17" ht="45.75" customHeight="1">
      <c r="A17" s="12">
        <f>A16+1</f>
        <v>11</v>
      </c>
      <c r="B17" s="2" t="s">
        <v>294</v>
      </c>
      <c r="C17" s="13">
        <v>89000000</v>
      </c>
      <c r="D17" s="13">
        <v>88950000</v>
      </c>
      <c r="E17" s="6" t="s">
        <v>425</v>
      </c>
      <c r="F17" s="7" t="s">
        <v>426</v>
      </c>
      <c r="G17" s="7" t="s">
        <v>16</v>
      </c>
      <c r="H17" s="7" t="s">
        <v>423</v>
      </c>
      <c r="I17" s="7" t="s">
        <v>427</v>
      </c>
      <c r="J17" s="13"/>
      <c r="K17" s="38"/>
      <c r="N17" s="14">
        <v>149860000</v>
      </c>
      <c r="O17" s="15"/>
      <c r="P17" s="15">
        <f t="shared" si="0"/>
        <v>749300</v>
      </c>
      <c r="Q17" s="15">
        <f t="shared" si="1"/>
        <v>149110700</v>
      </c>
    </row>
    <row r="18" spans="1:17" ht="45.75" customHeight="1">
      <c r="A18" s="12">
        <f t="shared" si="2"/>
        <v>12</v>
      </c>
      <c r="B18" s="2" t="s">
        <v>295</v>
      </c>
      <c r="C18" s="13">
        <v>189000000</v>
      </c>
      <c r="D18" s="77">
        <f>C18</f>
        <v>189000000</v>
      </c>
      <c r="E18" s="6"/>
      <c r="F18" s="7"/>
      <c r="G18" s="7"/>
      <c r="H18" s="7"/>
      <c r="I18" s="7"/>
      <c r="J18" s="13"/>
      <c r="K18" s="38"/>
      <c r="N18" s="14">
        <v>174400000</v>
      </c>
      <c r="O18" s="15"/>
      <c r="P18" s="15">
        <f t="shared" si="0"/>
        <v>872000</v>
      </c>
      <c r="Q18" s="15">
        <f t="shared" si="1"/>
        <v>173528000</v>
      </c>
    </row>
    <row r="19" spans="1:17" ht="45.75" customHeight="1">
      <c r="A19" s="12">
        <f t="shared" si="2"/>
        <v>13</v>
      </c>
      <c r="B19" s="2" t="s">
        <v>296</v>
      </c>
      <c r="C19" s="13">
        <v>78000000</v>
      </c>
      <c r="D19" s="77">
        <f>C19</f>
        <v>78000000</v>
      </c>
      <c r="E19" s="6"/>
      <c r="F19" s="7"/>
      <c r="G19" s="7"/>
      <c r="H19" s="7"/>
      <c r="I19" s="7"/>
      <c r="J19" s="13"/>
      <c r="K19" s="38"/>
      <c r="N19" s="14">
        <v>174400000</v>
      </c>
      <c r="O19" s="15"/>
      <c r="P19" s="15">
        <f t="shared" si="0"/>
        <v>872000</v>
      </c>
      <c r="Q19" s="15">
        <f t="shared" si="1"/>
        <v>173528000</v>
      </c>
    </row>
    <row r="20" spans="1:17" ht="45.75" customHeight="1">
      <c r="A20" s="12">
        <f t="shared" si="2"/>
        <v>14</v>
      </c>
      <c r="B20" s="2" t="s">
        <v>297</v>
      </c>
      <c r="C20" s="13">
        <v>150000000</v>
      </c>
      <c r="D20" s="77">
        <v>200000000</v>
      </c>
      <c r="E20" s="6"/>
      <c r="F20" s="7"/>
      <c r="G20" s="7"/>
      <c r="H20" s="7"/>
      <c r="I20" s="7"/>
      <c r="J20" s="13"/>
      <c r="K20" s="38"/>
      <c r="N20" s="14">
        <v>174400000</v>
      </c>
      <c r="O20" s="15"/>
      <c r="P20" s="15">
        <f t="shared" si="0"/>
        <v>872000</v>
      </c>
      <c r="Q20" s="15">
        <f t="shared" si="1"/>
        <v>173528000</v>
      </c>
    </row>
    <row r="21" spans="1:17" ht="45.75" customHeight="1">
      <c r="A21" s="12">
        <f t="shared" si="2"/>
        <v>15</v>
      </c>
      <c r="B21" s="2" t="s">
        <v>298</v>
      </c>
      <c r="C21" s="13">
        <v>140000000</v>
      </c>
      <c r="D21" s="77">
        <v>199900000</v>
      </c>
      <c r="E21" s="6" t="s">
        <v>272</v>
      </c>
      <c r="F21" s="7" t="s">
        <v>444</v>
      </c>
      <c r="G21" s="7" t="s">
        <v>16</v>
      </c>
      <c r="H21" s="7" t="s">
        <v>445</v>
      </c>
      <c r="I21" s="7" t="s">
        <v>275</v>
      </c>
      <c r="J21" s="13"/>
      <c r="K21" s="38"/>
      <c r="N21" s="14">
        <v>174400000</v>
      </c>
      <c r="O21" s="15"/>
      <c r="P21" s="15">
        <f t="shared" si="0"/>
        <v>872000</v>
      </c>
      <c r="Q21" s="15">
        <f t="shared" si="1"/>
        <v>173528000</v>
      </c>
    </row>
    <row r="22" spans="1:17" ht="45.75" customHeight="1">
      <c r="A22" s="12">
        <f t="shared" si="2"/>
        <v>16</v>
      </c>
      <c r="B22" s="2" t="s">
        <v>299</v>
      </c>
      <c r="C22" s="13">
        <v>120000000</v>
      </c>
      <c r="D22" s="77">
        <v>199900000</v>
      </c>
      <c r="E22" s="6"/>
      <c r="F22" s="7"/>
      <c r="G22" s="7"/>
      <c r="H22" s="7"/>
      <c r="I22" s="7"/>
      <c r="J22" s="13"/>
      <c r="K22" s="38"/>
      <c r="N22" s="14">
        <v>174400000</v>
      </c>
      <c r="O22" s="15"/>
      <c r="P22" s="15">
        <f t="shared" si="0"/>
        <v>872000</v>
      </c>
      <c r="Q22" s="15">
        <f t="shared" si="1"/>
        <v>173528000</v>
      </c>
    </row>
    <row r="23" spans="1:17" ht="45.75" customHeight="1">
      <c r="A23" s="12">
        <f t="shared" si="2"/>
        <v>17</v>
      </c>
      <c r="B23" s="2" t="s">
        <v>300</v>
      </c>
      <c r="C23" s="13">
        <v>200000000</v>
      </c>
      <c r="D23" s="77">
        <v>130900000</v>
      </c>
      <c r="E23" s="6"/>
      <c r="F23" s="7"/>
      <c r="G23" s="7"/>
      <c r="H23" s="7"/>
      <c r="I23" s="7"/>
      <c r="J23" s="13"/>
      <c r="K23" s="38"/>
      <c r="N23" s="14">
        <v>174400000</v>
      </c>
      <c r="O23" s="15"/>
      <c r="P23" s="15">
        <f t="shared" si="0"/>
        <v>872000</v>
      </c>
      <c r="Q23" s="15">
        <f t="shared" si="1"/>
        <v>173528000</v>
      </c>
    </row>
    <row r="24" spans="1:17" ht="45.75" customHeight="1">
      <c r="A24" s="12">
        <f t="shared" si="2"/>
        <v>18</v>
      </c>
      <c r="B24" s="2" t="s">
        <v>301</v>
      </c>
      <c r="C24" s="13">
        <v>125000000</v>
      </c>
      <c r="D24" s="77">
        <v>187700000</v>
      </c>
      <c r="E24" s="6"/>
      <c r="F24" s="7"/>
      <c r="G24" s="7"/>
      <c r="H24" s="7"/>
      <c r="I24" s="7"/>
      <c r="J24" s="13"/>
      <c r="K24" s="38"/>
      <c r="N24" s="14">
        <v>174400000</v>
      </c>
      <c r="O24" s="15"/>
      <c r="P24" s="15">
        <f t="shared" si="0"/>
        <v>872000</v>
      </c>
      <c r="Q24" s="15">
        <f t="shared" si="1"/>
        <v>173528000</v>
      </c>
    </row>
    <row r="25" spans="1:17" ht="45.75" customHeight="1">
      <c r="A25" s="12">
        <f t="shared" si="2"/>
        <v>19</v>
      </c>
      <c r="B25" s="2" t="s">
        <v>302</v>
      </c>
      <c r="C25" s="13">
        <v>189000000</v>
      </c>
      <c r="D25" s="77">
        <v>184900000</v>
      </c>
      <c r="E25" s="6"/>
      <c r="F25" s="7"/>
      <c r="G25" s="7"/>
      <c r="H25" s="7"/>
      <c r="I25" s="7"/>
      <c r="J25" s="13"/>
      <c r="K25" s="38"/>
      <c r="N25" s="14">
        <v>174400000</v>
      </c>
      <c r="O25" s="15"/>
      <c r="P25" s="15">
        <f t="shared" si="0"/>
        <v>872000</v>
      </c>
      <c r="Q25" s="15">
        <f t="shared" si="1"/>
        <v>173528000</v>
      </c>
    </row>
    <row r="26" spans="1:17" ht="45.75" customHeight="1">
      <c r="A26" s="12">
        <f t="shared" si="2"/>
        <v>20</v>
      </c>
      <c r="B26" s="2" t="s">
        <v>306</v>
      </c>
      <c r="C26" s="13">
        <v>189000000</v>
      </c>
      <c r="D26" s="13">
        <v>188930000</v>
      </c>
      <c r="E26" s="6" t="s">
        <v>408</v>
      </c>
      <c r="F26" s="7" t="s">
        <v>409</v>
      </c>
      <c r="G26" s="7" t="s">
        <v>16</v>
      </c>
      <c r="H26" s="7" t="s">
        <v>469</v>
      </c>
      <c r="I26" s="7" t="s">
        <v>470</v>
      </c>
      <c r="J26" s="13"/>
      <c r="K26" s="38"/>
      <c r="N26" s="14">
        <v>174400000</v>
      </c>
      <c r="O26" s="15"/>
      <c r="P26" s="15">
        <f t="shared" si="0"/>
        <v>872000</v>
      </c>
      <c r="Q26" s="15">
        <f t="shared" si="1"/>
        <v>173528000</v>
      </c>
    </row>
    <row r="27" spans="1:17" ht="45.75" customHeight="1">
      <c r="A27" s="12">
        <f t="shared" si="2"/>
        <v>21</v>
      </c>
      <c r="B27" s="2" t="s">
        <v>303</v>
      </c>
      <c r="C27" s="13">
        <v>189000000</v>
      </c>
      <c r="D27" s="13">
        <v>188930000</v>
      </c>
      <c r="E27" s="6" t="s">
        <v>410</v>
      </c>
      <c r="F27" s="7" t="s">
        <v>411</v>
      </c>
      <c r="G27" s="7" t="s">
        <v>16</v>
      </c>
      <c r="H27" s="7" t="s">
        <v>471</v>
      </c>
      <c r="I27" s="7" t="s">
        <v>472</v>
      </c>
      <c r="J27" s="13"/>
      <c r="K27" s="38"/>
      <c r="N27" s="14">
        <v>174400000</v>
      </c>
      <c r="O27" s="15"/>
      <c r="P27" s="15">
        <f t="shared" si="0"/>
        <v>872000</v>
      </c>
      <c r="Q27" s="15">
        <f t="shared" si="1"/>
        <v>173528000</v>
      </c>
    </row>
    <row r="28" spans="1:17" ht="45.75" customHeight="1">
      <c r="A28" s="12">
        <f t="shared" si="2"/>
        <v>22</v>
      </c>
      <c r="B28" s="2" t="s">
        <v>304</v>
      </c>
      <c r="C28" s="13">
        <v>123000000</v>
      </c>
      <c r="D28" s="13">
        <v>122950000</v>
      </c>
      <c r="E28" s="6"/>
      <c r="F28" s="7"/>
      <c r="G28" s="7"/>
      <c r="H28" s="7"/>
      <c r="I28" s="7"/>
      <c r="J28" s="13"/>
      <c r="K28" s="38"/>
      <c r="N28" s="14">
        <v>174400000</v>
      </c>
      <c r="O28" s="15"/>
      <c r="P28" s="15">
        <f t="shared" si="0"/>
        <v>872000</v>
      </c>
      <c r="Q28" s="15">
        <f t="shared" si="1"/>
        <v>173528000</v>
      </c>
    </row>
    <row r="29" spans="1:17" ht="45.75" customHeight="1">
      <c r="A29" s="12">
        <f t="shared" si="2"/>
        <v>23</v>
      </c>
      <c r="B29" s="2" t="s">
        <v>305</v>
      </c>
      <c r="C29" s="13">
        <v>100000000</v>
      </c>
      <c r="D29" s="13">
        <v>99950000</v>
      </c>
      <c r="E29" s="6" t="s">
        <v>436</v>
      </c>
      <c r="F29" s="7" t="s">
        <v>437</v>
      </c>
      <c r="G29" s="7" t="s">
        <v>16</v>
      </c>
      <c r="H29" s="7" t="s">
        <v>438</v>
      </c>
      <c r="I29" s="7" t="s">
        <v>439</v>
      </c>
      <c r="J29" s="13"/>
      <c r="K29" s="38"/>
      <c r="N29" s="14">
        <v>174400000</v>
      </c>
      <c r="O29" s="15"/>
      <c r="P29" s="15">
        <f t="shared" si="0"/>
        <v>872000</v>
      </c>
      <c r="Q29" s="15">
        <f t="shared" si="1"/>
        <v>173528000</v>
      </c>
    </row>
    <row r="30" spans="1:17" ht="45.75" customHeight="1">
      <c r="A30" s="12">
        <f t="shared" si="2"/>
        <v>24</v>
      </c>
      <c r="B30" s="2" t="s">
        <v>307</v>
      </c>
      <c r="C30" s="13">
        <v>189000000</v>
      </c>
      <c r="D30" s="13">
        <v>188950000</v>
      </c>
      <c r="E30" s="6" t="s">
        <v>518</v>
      </c>
      <c r="F30" s="7" t="s">
        <v>519</v>
      </c>
      <c r="G30" s="7" t="s">
        <v>16</v>
      </c>
      <c r="H30" s="7" t="s">
        <v>520</v>
      </c>
      <c r="I30" s="7" t="s">
        <v>521</v>
      </c>
      <c r="J30" s="13"/>
      <c r="K30" s="38"/>
      <c r="N30" s="14">
        <v>174400000</v>
      </c>
      <c r="O30" s="15"/>
      <c r="P30" s="15">
        <f t="shared" si="0"/>
        <v>872000</v>
      </c>
      <c r="Q30" s="15">
        <f t="shared" si="1"/>
        <v>173528000</v>
      </c>
    </row>
    <row r="31" spans="1:17" ht="45.75" customHeight="1">
      <c r="A31" s="12">
        <f t="shared" si="2"/>
        <v>25</v>
      </c>
      <c r="B31" s="2" t="s">
        <v>308</v>
      </c>
      <c r="C31" s="13">
        <v>175000000</v>
      </c>
      <c r="D31" s="13">
        <v>174945000</v>
      </c>
      <c r="E31" s="6"/>
      <c r="F31" s="7"/>
      <c r="G31" s="7"/>
      <c r="H31" s="7"/>
      <c r="I31" s="7"/>
      <c r="J31" s="13"/>
      <c r="K31" s="38"/>
      <c r="N31" s="14">
        <v>174400000</v>
      </c>
      <c r="O31" s="15"/>
      <c r="P31" s="15">
        <f t="shared" si="0"/>
        <v>872000</v>
      </c>
      <c r="Q31" s="15">
        <f t="shared" si="1"/>
        <v>173528000</v>
      </c>
    </row>
    <row r="32" spans="1:17" ht="45.75" customHeight="1">
      <c r="A32" s="12">
        <f t="shared" si="2"/>
        <v>26</v>
      </c>
      <c r="B32" s="2" t="s">
        <v>309</v>
      </c>
      <c r="C32" s="13">
        <v>185000000</v>
      </c>
      <c r="D32" s="13">
        <v>184945000</v>
      </c>
      <c r="E32" s="6"/>
      <c r="F32" s="7"/>
      <c r="G32" s="7"/>
      <c r="H32" s="7"/>
      <c r="I32" s="7"/>
      <c r="J32" s="13"/>
      <c r="K32" s="38"/>
      <c r="N32" s="14">
        <v>174400000</v>
      </c>
      <c r="O32" s="15"/>
      <c r="P32" s="15">
        <f t="shared" si="0"/>
        <v>872000</v>
      </c>
      <c r="Q32" s="15">
        <f t="shared" si="1"/>
        <v>173528000</v>
      </c>
    </row>
    <row r="33" spans="1:17" ht="45.75" customHeight="1">
      <c r="A33" s="12">
        <f t="shared" si="2"/>
        <v>27</v>
      </c>
      <c r="B33" s="2" t="s">
        <v>310</v>
      </c>
      <c r="C33" s="13">
        <v>187000000</v>
      </c>
      <c r="D33" s="13">
        <v>186950000</v>
      </c>
      <c r="E33" s="6" t="s">
        <v>417</v>
      </c>
      <c r="F33" s="7" t="s">
        <v>418</v>
      </c>
      <c r="G33" s="7" t="s">
        <v>16</v>
      </c>
      <c r="H33" s="7" t="s">
        <v>419</v>
      </c>
      <c r="I33" s="7" t="s">
        <v>420</v>
      </c>
      <c r="J33" s="13"/>
      <c r="K33" s="38"/>
      <c r="N33" s="14">
        <v>174400000</v>
      </c>
      <c r="O33" s="15"/>
      <c r="P33" s="15">
        <f t="shared" si="0"/>
        <v>872000</v>
      </c>
      <c r="Q33" s="15">
        <f t="shared" si="1"/>
        <v>173528000</v>
      </c>
    </row>
    <row r="34" spans="1:17" ht="45.75" customHeight="1">
      <c r="A34" s="12">
        <f t="shared" si="2"/>
        <v>28</v>
      </c>
      <c r="B34" s="2" t="s">
        <v>311</v>
      </c>
      <c r="C34" s="13">
        <v>200000000</v>
      </c>
      <c r="D34" s="13">
        <v>199950000</v>
      </c>
      <c r="E34" s="6" t="s">
        <v>484</v>
      </c>
      <c r="F34" s="7" t="s">
        <v>485</v>
      </c>
      <c r="G34" s="7" t="s">
        <v>16</v>
      </c>
      <c r="H34" s="7" t="s">
        <v>486</v>
      </c>
      <c r="I34" s="7" t="s">
        <v>487</v>
      </c>
      <c r="J34" s="13"/>
      <c r="K34" s="38"/>
      <c r="N34" s="14">
        <v>174400000</v>
      </c>
      <c r="O34" s="15"/>
      <c r="P34" s="15">
        <f t="shared" si="0"/>
        <v>872000</v>
      </c>
      <c r="Q34" s="15">
        <f t="shared" si="1"/>
        <v>173528000</v>
      </c>
    </row>
    <row r="35" spans="1:17" ht="45.75" customHeight="1">
      <c r="A35" s="12">
        <f t="shared" si="2"/>
        <v>29</v>
      </c>
      <c r="B35" s="2" t="s">
        <v>312</v>
      </c>
      <c r="C35" s="13">
        <v>189000000</v>
      </c>
      <c r="D35" s="77">
        <v>200000000</v>
      </c>
      <c r="E35" s="6" t="s">
        <v>480</v>
      </c>
      <c r="F35" s="7" t="s">
        <v>481</v>
      </c>
      <c r="G35" s="7" t="s">
        <v>16</v>
      </c>
      <c r="H35" s="7" t="s">
        <v>482</v>
      </c>
      <c r="I35" s="7" t="s">
        <v>483</v>
      </c>
      <c r="J35" s="13"/>
      <c r="K35" s="38"/>
      <c r="N35" s="14">
        <v>174400000</v>
      </c>
      <c r="O35" s="15"/>
      <c r="P35" s="15">
        <f t="shared" si="0"/>
        <v>872000</v>
      </c>
      <c r="Q35" s="15">
        <f t="shared" si="1"/>
        <v>173528000</v>
      </c>
    </row>
    <row r="36" spans="1:17" ht="45.75" customHeight="1">
      <c r="A36" s="12">
        <f t="shared" si="2"/>
        <v>30</v>
      </c>
      <c r="B36" s="2" t="s">
        <v>313</v>
      </c>
      <c r="C36" s="13">
        <v>189000000</v>
      </c>
      <c r="D36" s="77">
        <v>138230000</v>
      </c>
      <c r="E36" s="6" t="s">
        <v>551</v>
      </c>
      <c r="F36" s="7" t="s">
        <v>552</v>
      </c>
      <c r="G36" s="7" t="s">
        <v>16</v>
      </c>
      <c r="H36" s="7" t="s">
        <v>553</v>
      </c>
      <c r="I36" s="7" t="s">
        <v>554</v>
      </c>
      <c r="J36" s="13"/>
      <c r="K36" s="38"/>
      <c r="N36" s="14">
        <v>174400000</v>
      </c>
      <c r="O36" s="15"/>
      <c r="P36" s="15">
        <f t="shared" si="0"/>
        <v>872000</v>
      </c>
      <c r="Q36" s="15">
        <f t="shared" si="1"/>
        <v>173528000</v>
      </c>
    </row>
    <row r="37" spans="1:17" ht="45.75" customHeight="1">
      <c r="A37" s="12">
        <f t="shared" si="2"/>
        <v>31</v>
      </c>
      <c r="B37" s="2" t="s">
        <v>314</v>
      </c>
      <c r="C37" s="13">
        <v>189000000</v>
      </c>
      <c r="D37" s="13">
        <v>188945000</v>
      </c>
      <c r="E37" s="6" t="s">
        <v>546</v>
      </c>
      <c r="F37" s="7" t="s">
        <v>547</v>
      </c>
      <c r="G37" s="7" t="s">
        <v>16</v>
      </c>
      <c r="H37" s="7" t="s">
        <v>548</v>
      </c>
      <c r="I37" s="7" t="s">
        <v>549</v>
      </c>
      <c r="J37" s="13"/>
      <c r="K37" s="38"/>
      <c r="N37" s="14">
        <v>174400000</v>
      </c>
      <c r="O37" s="15"/>
      <c r="P37" s="15">
        <f t="shared" si="0"/>
        <v>872000</v>
      </c>
      <c r="Q37" s="15">
        <f t="shared" si="1"/>
        <v>173528000</v>
      </c>
    </row>
    <row r="38" spans="1:17" ht="45.75" customHeight="1">
      <c r="A38" s="12">
        <f t="shared" si="2"/>
        <v>32</v>
      </c>
      <c r="B38" s="2" t="s">
        <v>315</v>
      </c>
      <c r="C38" s="13">
        <v>154000000</v>
      </c>
      <c r="D38" s="13">
        <v>153948000</v>
      </c>
      <c r="E38" s="6"/>
      <c r="F38" s="7"/>
      <c r="G38" s="7"/>
      <c r="H38" s="7"/>
      <c r="I38" s="7"/>
      <c r="J38" s="13"/>
      <c r="K38" s="38"/>
      <c r="N38" s="14">
        <v>174400000</v>
      </c>
      <c r="O38" s="15"/>
      <c r="P38" s="15">
        <f t="shared" ref="P38:P46" si="3">0.005*N38</f>
        <v>872000</v>
      </c>
      <c r="Q38" s="15">
        <f t="shared" ref="Q38:Q46" si="4">N38-P38</f>
        <v>173528000</v>
      </c>
    </row>
    <row r="39" spans="1:17" ht="45.75" customHeight="1">
      <c r="A39" s="12">
        <f t="shared" si="2"/>
        <v>33</v>
      </c>
      <c r="B39" s="2" t="s">
        <v>316</v>
      </c>
      <c r="C39" s="13">
        <v>175000000</v>
      </c>
      <c r="D39" s="13">
        <v>174929000</v>
      </c>
      <c r="E39" s="6"/>
      <c r="F39" s="7"/>
      <c r="G39" s="7"/>
      <c r="H39" s="7"/>
      <c r="I39" s="7"/>
      <c r="J39" s="13"/>
      <c r="K39" s="38"/>
      <c r="N39" s="14">
        <v>174400000</v>
      </c>
      <c r="O39" s="15"/>
      <c r="P39" s="15">
        <f t="shared" si="3"/>
        <v>872000</v>
      </c>
      <c r="Q39" s="15">
        <f t="shared" si="4"/>
        <v>173528000</v>
      </c>
    </row>
    <row r="40" spans="1:17" ht="45.75" customHeight="1">
      <c r="A40" s="12">
        <f t="shared" si="2"/>
        <v>34</v>
      </c>
      <c r="B40" s="2" t="s">
        <v>317</v>
      </c>
      <c r="C40" s="13">
        <v>160000000</v>
      </c>
      <c r="D40" s="13">
        <v>159950000</v>
      </c>
      <c r="E40" s="6"/>
      <c r="F40" s="7"/>
      <c r="G40" s="7"/>
      <c r="H40" s="7"/>
      <c r="I40" s="7"/>
      <c r="J40" s="13"/>
      <c r="K40" s="38"/>
      <c r="N40" s="14">
        <v>174400000</v>
      </c>
      <c r="O40" s="15"/>
      <c r="P40" s="15">
        <f t="shared" si="3"/>
        <v>872000</v>
      </c>
      <c r="Q40" s="15">
        <f t="shared" si="4"/>
        <v>173528000</v>
      </c>
    </row>
    <row r="41" spans="1:17" ht="45.75" customHeight="1">
      <c r="A41" s="12">
        <f t="shared" si="2"/>
        <v>35</v>
      </c>
      <c r="B41" s="2" t="s">
        <v>318</v>
      </c>
      <c r="C41" s="13">
        <v>189000000</v>
      </c>
      <c r="D41" s="77">
        <v>200000000</v>
      </c>
      <c r="E41" s="6"/>
      <c r="F41" s="7"/>
      <c r="G41" s="7"/>
      <c r="H41" s="7"/>
      <c r="I41" s="7"/>
      <c r="J41" s="13"/>
      <c r="K41" s="38"/>
      <c r="N41" s="14">
        <v>174400000</v>
      </c>
      <c r="O41" s="15"/>
      <c r="P41" s="15">
        <f t="shared" si="3"/>
        <v>872000</v>
      </c>
      <c r="Q41" s="15">
        <f t="shared" si="4"/>
        <v>173528000</v>
      </c>
    </row>
    <row r="42" spans="1:17" ht="45.75" customHeight="1">
      <c r="A42" s="12">
        <f t="shared" si="2"/>
        <v>36</v>
      </c>
      <c r="B42" s="2" t="s">
        <v>319</v>
      </c>
      <c r="C42" s="13">
        <v>189000000</v>
      </c>
      <c r="D42" s="13">
        <v>189000000</v>
      </c>
      <c r="E42" s="6"/>
      <c r="F42" s="7"/>
      <c r="G42" s="7"/>
      <c r="H42" s="7"/>
      <c r="I42" s="7"/>
      <c r="J42" s="13"/>
      <c r="K42" s="38"/>
      <c r="N42" s="14">
        <v>174400000</v>
      </c>
      <c r="O42" s="15"/>
      <c r="P42" s="15">
        <f t="shared" si="3"/>
        <v>872000</v>
      </c>
      <c r="Q42" s="15">
        <f t="shared" si="4"/>
        <v>173528000</v>
      </c>
    </row>
    <row r="43" spans="1:17" ht="45.75" customHeight="1">
      <c r="A43" s="12">
        <f t="shared" si="2"/>
        <v>37</v>
      </c>
      <c r="B43" s="2" t="s">
        <v>320</v>
      </c>
      <c r="C43" s="13">
        <v>100000000</v>
      </c>
      <c r="D43" s="13">
        <v>99950000</v>
      </c>
      <c r="E43" s="6" t="s">
        <v>432</v>
      </c>
      <c r="F43" s="7" t="s">
        <v>433</v>
      </c>
      <c r="G43" s="7" t="s">
        <v>16</v>
      </c>
      <c r="H43" s="7" t="s">
        <v>434</v>
      </c>
      <c r="I43" s="7" t="s">
        <v>435</v>
      </c>
      <c r="J43" s="13"/>
      <c r="K43" s="38"/>
      <c r="N43" s="14">
        <v>174400000</v>
      </c>
      <c r="O43" s="15"/>
      <c r="P43" s="15">
        <f t="shared" si="3"/>
        <v>872000</v>
      </c>
      <c r="Q43" s="15">
        <f t="shared" si="4"/>
        <v>173528000</v>
      </c>
    </row>
    <row r="44" spans="1:17" ht="45.75" customHeight="1">
      <c r="A44" s="12">
        <f t="shared" si="2"/>
        <v>38</v>
      </c>
      <c r="B44" s="2" t="s">
        <v>321</v>
      </c>
      <c r="C44" s="13">
        <v>189000000</v>
      </c>
      <c r="D44" s="13">
        <v>189000000</v>
      </c>
      <c r="E44" s="6"/>
      <c r="F44" s="7"/>
      <c r="G44" s="7"/>
      <c r="H44" s="7"/>
      <c r="I44" s="7"/>
      <c r="J44" s="13"/>
      <c r="K44" s="38"/>
      <c r="N44" s="14">
        <v>174400000</v>
      </c>
      <c r="O44" s="15"/>
      <c r="P44" s="15">
        <f t="shared" si="3"/>
        <v>872000</v>
      </c>
      <c r="Q44" s="15">
        <f t="shared" si="4"/>
        <v>173528000</v>
      </c>
    </row>
    <row r="45" spans="1:17" ht="45.75" customHeight="1">
      <c r="A45" s="12">
        <f t="shared" si="2"/>
        <v>39</v>
      </c>
      <c r="B45" s="2" t="s">
        <v>322</v>
      </c>
      <c r="C45" s="13">
        <v>200000000</v>
      </c>
      <c r="D45" s="13">
        <v>199868000</v>
      </c>
      <c r="E45" s="6" t="s">
        <v>532</v>
      </c>
      <c r="F45" s="7" t="s">
        <v>533</v>
      </c>
      <c r="G45" s="7" t="s">
        <v>16</v>
      </c>
      <c r="H45" s="7" t="s">
        <v>534</v>
      </c>
      <c r="I45" s="7" t="s">
        <v>535</v>
      </c>
      <c r="J45" s="13"/>
      <c r="K45" s="38"/>
      <c r="N45" s="14">
        <v>174400000</v>
      </c>
      <c r="O45" s="15"/>
      <c r="P45" s="15">
        <f t="shared" si="3"/>
        <v>872000</v>
      </c>
      <c r="Q45" s="15">
        <f t="shared" si="4"/>
        <v>173528000</v>
      </c>
    </row>
    <row r="46" spans="1:17" ht="45.75" customHeight="1">
      <c r="A46" s="12">
        <f t="shared" si="2"/>
        <v>40</v>
      </c>
      <c r="B46" s="2" t="s">
        <v>323</v>
      </c>
      <c r="C46" s="13">
        <v>189000000</v>
      </c>
      <c r="D46" s="13">
        <v>188960000</v>
      </c>
      <c r="E46" s="6"/>
      <c r="F46" s="7"/>
      <c r="G46" s="7"/>
      <c r="H46" s="7"/>
      <c r="I46" s="7"/>
      <c r="J46" s="13"/>
      <c r="K46" s="38"/>
      <c r="N46" s="14">
        <v>174400000</v>
      </c>
      <c r="O46" s="15"/>
      <c r="P46" s="15">
        <f t="shared" si="3"/>
        <v>872000</v>
      </c>
      <c r="Q46" s="15">
        <f t="shared" si="4"/>
        <v>173528000</v>
      </c>
    </row>
    <row r="47" spans="1:17" ht="45.75" customHeight="1">
      <c r="A47" s="12">
        <f t="shared" si="2"/>
        <v>41</v>
      </c>
      <c r="B47" s="2" t="s">
        <v>324</v>
      </c>
      <c r="C47" s="13">
        <v>123000000</v>
      </c>
      <c r="D47" s="13">
        <v>122952000</v>
      </c>
      <c r="E47" s="6" t="s">
        <v>35</v>
      </c>
      <c r="F47" s="7" t="s">
        <v>36</v>
      </c>
      <c r="G47" s="7" t="s">
        <v>16</v>
      </c>
      <c r="H47" s="7" t="s">
        <v>550</v>
      </c>
      <c r="I47" s="7" t="s">
        <v>37</v>
      </c>
      <c r="J47" s="13"/>
      <c r="K47" s="38"/>
      <c r="N47" s="14">
        <v>174400000</v>
      </c>
      <c r="O47" s="15"/>
      <c r="P47" s="15">
        <f t="shared" ref="P47:P107" si="5">0.005*N47</f>
        <v>872000</v>
      </c>
      <c r="Q47" s="15">
        <f t="shared" ref="Q47:Q107" si="6">N47-P47</f>
        <v>173528000</v>
      </c>
    </row>
    <row r="48" spans="1:17" ht="45.75" customHeight="1">
      <c r="A48" s="12">
        <f t="shared" si="2"/>
        <v>42</v>
      </c>
      <c r="B48" s="2" t="s">
        <v>325</v>
      </c>
      <c r="C48" s="13">
        <v>189000000</v>
      </c>
      <c r="D48" s="13">
        <v>188890000</v>
      </c>
      <c r="E48" s="6"/>
      <c r="F48" s="7"/>
      <c r="G48" s="7"/>
      <c r="H48" s="7"/>
      <c r="I48" s="7"/>
      <c r="J48" s="13"/>
      <c r="K48" s="38"/>
      <c r="N48" s="14">
        <v>174400000</v>
      </c>
      <c r="O48" s="15"/>
      <c r="P48" s="15">
        <f t="shared" si="5"/>
        <v>872000</v>
      </c>
      <c r="Q48" s="15">
        <f t="shared" si="6"/>
        <v>173528000</v>
      </c>
    </row>
    <row r="49" spans="1:17" ht="45.75" customHeight="1">
      <c r="A49" s="12">
        <f t="shared" si="2"/>
        <v>43</v>
      </c>
      <c r="B49" s="2" t="s">
        <v>326</v>
      </c>
      <c r="C49" s="13">
        <v>175000000</v>
      </c>
      <c r="D49" s="13">
        <v>174898000</v>
      </c>
      <c r="E49" s="6"/>
      <c r="F49" s="7"/>
      <c r="G49" s="7"/>
      <c r="H49" s="7"/>
      <c r="I49" s="7"/>
      <c r="J49" s="13"/>
      <c r="K49" s="38"/>
      <c r="N49" s="14">
        <v>174400000</v>
      </c>
      <c r="O49" s="15"/>
      <c r="P49" s="15">
        <f t="shared" si="5"/>
        <v>872000</v>
      </c>
      <c r="Q49" s="15">
        <f t="shared" si="6"/>
        <v>173528000</v>
      </c>
    </row>
    <row r="50" spans="1:17" ht="45.75" customHeight="1">
      <c r="A50" s="12">
        <f t="shared" si="2"/>
        <v>44</v>
      </c>
      <c r="B50" s="2" t="s">
        <v>327</v>
      </c>
      <c r="C50" s="13">
        <v>189000000</v>
      </c>
      <c r="D50" s="13">
        <v>188910000</v>
      </c>
      <c r="E50" s="6"/>
      <c r="F50" s="7"/>
      <c r="G50" s="7"/>
      <c r="H50" s="7"/>
      <c r="I50" s="7"/>
      <c r="J50" s="13"/>
      <c r="K50" s="38"/>
      <c r="N50" s="14">
        <v>174400000</v>
      </c>
      <c r="O50" s="15"/>
      <c r="P50" s="15">
        <f t="shared" si="5"/>
        <v>872000</v>
      </c>
      <c r="Q50" s="15">
        <f t="shared" si="6"/>
        <v>173528000</v>
      </c>
    </row>
    <row r="51" spans="1:17" ht="45.75" customHeight="1">
      <c r="A51" s="12">
        <f t="shared" si="2"/>
        <v>45</v>
      </c>
      <c r="B51" s="2" t="s">
        <v>328</v>
      </c>
      <c r="C51" s="13">
        <v>175000000</v>
      </c>
      <c r="D51" s="13">
        <v>174914000</v>
      </c>
      <c r="E51" s="6"/>
      <c r="F51" s="7"/>
      <c r="G51" s="7"/>
      <c r="H51" s="7"/>
      <c r="I51" s="7"/>
      <c r="J51" s="13"/>
      <c r="K51" s="38"/>
      <c r="N51" s="14">
        <v>174400000</v>
      </c>
      <c r="O51" s="15"/>
      <c r="P51" s="15">
        <f t="shared" si="5"/>
        <v>872000</v>
      </c>
      <c r="Q51" s="15">
        <f t="shared" si="6"/>
        <v>173528000</v>
      </c>
    </row>
    <row r="52" spans="1:17" ht="45.75" customHeight="1">
      <c r="A52" s="12">
        <f t="shared" si="2"/>
        <v>46</v>
      </c>
      <c r="B52" s="2" t="s">
        <v>329</v>
      </c>
      <c r="C52" s="13">
        <v>191500000</v>
      </c>
      <c r="D52" s="13">
        <v>191418000</v>
      </c>
      <c r="E52" s="6" t="s">
        <v>406</v>
      </c>
      <c r="F52" s="7" t="s">
        <v>407</v>
      </c>
      <c r="G52" s="7" t="s">
        <v>16</v>
      </c>
      <c r="H52" s="7" t="s">
        <v>465</v>
      </c>
      <c r="I52" s="7" t="s">
        <v>466</v>
      </c>
      <c r="J52" s="13"/>
      <c r="K52" s="38"/>
      <c r="N52" s="14">
        <v>174400000</v>
      </c>
      <c r="O52" s="15"/>
      <c r="P52" s="15">
        <f t="shared" si="5"/>
        <v>872000</v>
      </c>
      <c r="Q52" s="15">
        <f t="shared" si="6"/>
        <v>173528000</v>
      </c>
    </row>
    <row r="53" spans="1:17" ht="45.75" customHeight="1">
      <c r="A53" s="12">
        <f t="shared" si="2"/>
        <v>47</v>
      </c>
      <c r="B53" s="2" t="s">
        <v>330</v>
      </c>
      <c r="C53" s="13">
        <v>150000000</v>
      </c>
      <c r="D53" s="77">
        <v>199975000</v>
      </c>
      <c r="E53" s="6" t="s">
        <v>446</v>
      </c>
      <c r="F53" s="7" t="s">
        <v>447</v>
      </c>
      <c r="G53" s="7" t="s">
        <v>126</v>
      </c>
      <c r="H53" s="7" t="s">
        <v>448</v>
      </c>
      <c r="I53" s="7" t="s">
        <v>449</v>
      </c>
      <c r="J53" s="13"/>
      <c r="K53" s="38"/>
      <c r="N53" s="14">
        <v>174400000</v>
      </c>
      <c r="O53" s="15"/>
      <c r="P53" s="15">
        <f t="shared" si="5"/>
        <v>872000</v>
      </c>
      <c r="Q53" s="15">
        <f t="shared" si="6"/>
        <v>173528000</v>
      </c>
    </row>
    <row r="54" spans="1:17" ht="45.75" customHeight="1">
      <c r="A54" s="12">
        <f t="shared" si="2"/>
        <v>48</v>
      </c>
      <c r="B54" s="2" t="s">
        <v>450</v>
      </c>
      <c r="C54" s="13">
        <v>200000000</v>
      </c>
      <c r="D54" s="13">
        <v>199900000</v>
      </c>
      <c r="E54" s="6" t="s">
        <v>451</v>
      </c>
      <c r="F54" s="7" t="s">
        <v>452</v>
      </c>
      <c r="G54" s="7" t="s">
        <v>16</v>
      </c>
      <c r="H54" s="7" t="s">
        <v>453</v>
      </c>
      <c r="I54" s="7" t="s">
        <v>454</v>
      </c>
      <c r="J54" s="13"/>
      <c r="K54" s="38"/>
      <c r="N54" s="14">
        <v>174400000</v>
      </c>
      <c r="O54" s="15"/>
      <c r="P54" s="15">
        <f t="shared" si="5"/>
        <v>872000</v>
      </c>
      <c r="Q54" s="15">
        <f t="shared" si="6"/>
        <v>173528000</v>
      </c>
    </row>
    <row r="55" spans="1:17" ht="45.75" customHeight="1">
      <c r="A55" s="12">
        <f t="shared" si="2"/>
        <v>49</v>
      </c>
      <c r="B55" s="2" t="s">
        <v>331</v>
      </c>
      <c r="C55" s="13">
        <v>189000000</v>
      </c>
      <c r="D55" s="13">
        <v>188890000</v>
      </c>
      <c r="E55" s="6"/>
      <c r="F55" s="7"/>
      <c r="G55" s="7"/>
      <c r="H55" s="7"/>
      <c r="I55" s="7"/>
      <c r="J55" s="13"/>
      <c r="K55" s="38"/>
      <c r="N55" s="14">
        <v>174400000</v>
      </c>
      <c r="O55" s="15"/>
      <c r="P55" s="15">
        <f t="shared" si="5"/>
        <v>872000</v>
      </c>
      <c r="Q55" s="15">
        <f t="shared" si="6"/>
        <v>173528000</v>
      </c>
    </row>
    <row r="56" spans="1:17" ht="45.75" customHeight="1">
      <c r="A56" s="12">
        <f t="shared" si="2"/>
        <v>50</v>
      </c>
      <c r="B56" s="2" t="s">
        <v>332</v>
      </c>
      <c r="C56" s="13">
        <v>150000000</v>
      </c>
      <c r="D56" s="13">
        <v>149950000</v>
      </c>
      <c r="E56" s="6" t="s">
        <v>162</v>
      </c>
      <c r="F56" s="7" t="s">
        <v>524</v>
      </c>
      <c r="G56" s="7" t="s">
        <v>16</v>
      </c>
      <c r="H56" s="7" t="s">
        <v>525</v>
      </c>
      <c r="I56" s="7" t="s">
        <v>180</v>
      </c>
      <c r="J56" s="13"/>
      <c r="K56" s="38"/>
      <c r="N56" s="14">
        <v>174400000</v>
      </c>
      <c r="O56" s="15"/>
      <c r="P56" s="15">
        <f t="shared" si="5"/>
        <v>872000</v>
      </c>
      <c r="Q56" s="15">
        <f t="shared" si="6"/>
        <v>173528000</v>
      </c>
    </row>
    <row r="57" spans="1:17" ht="45.75" customHeight="1">
      <c r="A57" s="12">
        <f t="shared" si="2"/>
        <v>51</v>
      </c>
      <c r="B57" s="2" t="s">
        <v>333</v>
      </c>
      <c r="C57" s="13">
        <v>60000000</v>
      </c>
      <c r="D57" s="13">
        <v>59950000</v>
      </c>
      <c r="E57" s="6" t="s">
        <v>526</v>
      </c>
      <c r="F57" s="7" t="s">
        <v>527</v>
      </c>
      <c r="G57" s="7" t="s">
        <v>16</v>
      </c>
      <c r="H57" s="7" t="s">
        <v>528</v>
      </c>
      <c r="I57" s="7" t="s">
        <v>529</v>
      </c>
      <c r="J57" s="13"/>
      <c r="K57" s="38"/>
      <c r="N57" s="14">
        <v>174400000</v>
      </c>
      <c r="O57" s="15"/>
      <c r="P57" s="15">
        <f t="shared" si="5"/>
        <v>872000</v>
      </c>
      <c r="Q57" s="15">
        <f t="shared" si="6"/>
        <v>173528000</v>
      </c>
    </row>
    <row r="58" spans="1:17" ht="45.75" customHeight="1">
      <c r="A58" s="12">
        <f t="shared" si="2"/>
        <v>52</v>
      </c>
      <c r="B58" s="2" t="s">
        <v>334</v>
      </c>
      <c r="C58" s="13">
        <v>139000000</v>
      </c>
      <c r="D58" s="77">
        <v>199975000</v>
      </c>
      <c r="E58" s="6"/>
      <c r="F58" s="7"/>
      <c r="G58" s="7"/>
      <c r="H58" s="7"/>
      <c r="I58" s="7"/>
      <c r="J58" s="13"/>
      <c r="K58" s="38"/>
      <c r="N58" s="14">
        <v>174400000</v>
      </c>
      <c r="O58" s="15"/>
      <c r="P58" s="15">
        <f t="shared" si="5"/>
        <v>872000</v>
      </c>
      <c r="Q58" s="15">
        <f t="shared" si="6"/>
        <v>173528000</v>
      </c>
    </row>
    <row r="59" spans="1:17" ht="45.75" customHeight="1">
      <c r="A59" s="12">
        <f t="shared" si="2"/>
        <v>53</v>
      </c>
      <c r="B59" s="2" t="s">
        <v>335</v>
      </c>
      <c r="C59" s="13">
        <v>200000000</v>
      </c>
      <c r="D59" s="77">
        <v>199975000</v>
      </c>
      <c r="E59" s="6" t="s">
        <v>488</v>
      </c>
      <c r="F59" s="7" t="s">
        <v>211</v>
      </c>
      <c r="G59" s="7" t="s">
        <v>16</v>
      </c>
      <c r="H59" s="7" t="s">
        <v>489</v>
      </c>
      <c r="I59" s="7" t="s">
        <v>490</v>
      </c>
      <c r="J59" s="13"/>
      <c r="K59" s="38"/>
      <c r="N59" s="14">
        <v>174400000</v>
      </c>
      <c r="O59" s="15"/>
      <c r="P59" s="15">
        <f t="shared" si="5"/>
        <v>872000</v>
      </c>
      <c r="Q59" s="15">
        <f t="shared" si="6"/>
        <v>173528000</v>
      </c>
    </row>
    <row r="60" spans="1:17" ht="45.75" customHeight="1">
      <c r="A60" s="12">
        <f t="shared" si="2"/>
        <v>54</v>
      </c>
      <c r="B60" s="2" t="s">
        <v>336</v>
      </c>
      <c r="C60" s="13">
        <v>189000000</v>
      </c>
      <c r="D60" s="77">
        <v>199975000</v>
      </c>
      <c r="E60" s="6" t="s">
        <v>491</v>
      </c>
      <c r="F60" s="7" t="s">
        <v>492</v>
      </c>
      <c r="G60" s="7" t="s">
        <v>16</v>
      </c>
      <c r="H60" s="7" t="s">
        <v>493</v>
      </c>
      <c r="I60" s="7" t="s">
        <v>494</v>
      </c>
      <c r="J60" s="13"/>
      <c r="K60" s="38"/>
      <c r="N60" s="14">
        <v>174400000</v>
      </c>
      <c r="O60" s="15"/>
      <c r="P60" s="15">
        <f t="shared" si="5"/>
        <v>872000</v>
      </c>
      <c r="Q60" s="15">
        <f t="shared" si="6"/>
        <v>173528000</v>
      </c>
    </row>
    <row r="61" spans="1:17" ht="45.75" customHeight="1">
      <c r="A61" s="12">
        <f t="shared" si="2"/>
        <v>55</v>
      </c>
      <c r="B61" s="2" t="s">
        <v>337</v>
      </c>
      <c r="C61" s="13">
        <v>150000000</v>
      </c>
      <c r="D61" s="13">
        <v>149950000</v>
      </c>
      <c r="E61" s="6"/>
      <c r="F61" s="7"/>
      <c r="G61" s="7"/>
      <c r="H61" s="7"/>
      <c r="I61" s="7"/>
      <c r="J61" s="13"/>
      <c r="K61" s="38"/>
      <c r="N61" s="14">
        <v>174400000</v>
      </c>
      <c r="O61" s="15"/>
      <c r="P61" s="15">
        <f t="shared" si="5"/>
        <v>872000</v>
      </c>
      <c r="Q61" s="15">
        <f t="shared" si="6"/>
        <v>173528000</v>
      </c>
    </row>
    <row r="62" spans="1:17" ht="45.75" customHeight="1">
      <c r="A62" s="12">
        <f t="shared" si="2"/>
        <v>56</v>
      </c>
      <c r="B62" s="2" t="s">
        <v>338</v>
      </c>
      <c r="C62" s="13">
        <v>140000000</v>
      </c>
      <c r="D62" s="13">
        <v>139950000</v>
      </c>
      <c r="E62" s="6"/>
      <c r="F62" s="7"/>
      <c r="G62" s="7"/>
      <c r="H62" s="7"/>
      <c r="I62" s="7"/>
      <c r="J62" s="13"/>
      <c r="K62" s="38"/>
      <c r="N62" s="14">
        <v>174400000</v>
      </c>
      <c r="O62" s="15"/>
      <c r="P62" s="15">
        <f t="shared" si="5"/>
        <v>872000</v>
      </c>
      <c r="Q62" s="15">
        <f t="shared" si="6"/>
        <v>173528000</v>
      </c>
    </row>
    <row r="63" spans="1:17" ht="45.75" customHeight="1">
      <c r="A63" s="12">
        <f t="shared" si="2"/>
        <v>57</v>
      </c>
      <c r="B63" s="2" t="s">
        <v>339</v>
      </c>
      <c r="C63" s="13">
        <v>172000000</v>
      </c>
      <c r="D63" s="13">
        <v>171950000</v>
      </c>
      <c r="E63" s="6" t="s">
        <v>440</v>
      </c>
      <c r="F63" s="7" t="s">
        <v>441</v>
      </c>
      <c r="G63" s="7" t="s">
        <v>16</v>
      </c>
      <c r="H63" s="7" t="s">
        <v>442</v>
      </c>
      <c r="I63" s="7" t="s">
        <v>443</v>
      </c>
      <c r="J63" s="13"/>
      <c r="K63" s="38"/>
      <c r="N63" s="14">
        <v>174400000</v>
      </c>
      <c r="O63" s="15"/>
      <c r="P63" s="15">
        <f t="shared" si="5"/>
        <v>872000</v>
      </c>
      <c r="Q63" s="15">
        <f t="shared" si="6"/>
        <v>173528000</v>
      </c>
    </row>
    <row r="64" spans="1:17" ht="45.75" customHeight="1">
      <c r="A64" s="12">
        <f t="shared" si="2"/>
        <v>58</v>
      </c>
      <c r="B64" s="2" t="s">
        <v>340</v>
      </c>
      <c r="C64" s="13">
        <v>189000000</v>
      </c>
      <c r="D64" s="13">
        <v>188950000</v>
      </c>
      <c r="E64" s="6" t="s">
        <v>103</v>
      </c>
      <c r="F64" s="7" t="s">
        <v>124</v>
      </c>
      <c r="G64" s="7" t="s">
        <v>16</v>
      </c>
      <c r="H64" s="7" t="s">
        <v>479</v>
      </c>
      <c r="I64" s="7" t="s">
        <v>123</v>
      </c>
      <c r="J64" s="13"/>
      <c r="K64" s="38"/>
      <c r="N64" s="14">
        <v>174400000</v>
      </c>
      <c r="O64" s="15"/>
      <c r="P64" s="15">
        <f t="shared" si="5"/>
        <v>872000</v>
      </c>
      <c r="Q64" s="15">
        <f t="shared" si="6"/>
        <v>173528000</v>
      </c>
    </row>
    <row r="65" spans="1:17" ht="45.75" customHeight="1">
      <c r="A65" s="12">
        <f t="shared" si="2"/>
        <v>59</v>
      </c>
      <c r="B65" s="2" t="s">
        <v>341</v>
      </c>
      <c r="C65" s="13">
        <v>189000000</v>
      </c>
      <c r="D65" s="13">
        <v>188950000</v>
      </c>
      <c r="E65" s="6" t="s">
        <v>400</v>
      </c>
      <c r="F65" s="7" t="s">
        <v>401</v>
      </c>
      <c r="G65" s="7" t="s">
        <v>16</v>
      </c>
      <c r="H65" s="7" t="s">
        <v>459</v>
      </c>
      <c r="I65" s="7" t="s">
        <v>460</v>
      </c>
      <c r="J65" s="13"/>
      <c r="K65" s="38"/>
      <c r="N65" s="14">
        <v>174400000</v>
      </c>
      <c r="O65" s="15"/>
      <c r="P65" s="15">
        <f t="shared" si="5"/>
        <v>872000</v>
      </c>
      <c r="Q65" s="15">
        <f t="shared" si="6"/>
        <v>173528000</v>
      </c>
    </row>
    <row r="66" spans="1:17" ht="45.75" customHeight="1">
      <c r="A66" s="12">
        <f t="shared" si="2"/>
        <v>60</v>
      </c>
      <c r="B66" s="2" t="s">
        <v>342</v>
      </c>
      <c r="C66" s="13">
        <v>150000000</v>
      </c>
      <c r="D66" s="13">
        <v>149738000</v>
      </c>
      <c r="E66" s="6" t="s">
        <v>508</v>
      </c>
      <c r="F66" s="7" t="s">
        <v>509</v>
      </c>
      <c r="G66" s="7" t="s">
        <v>16</v>
      </c>
      <c r="H66" s="7" t="s">
        <v>510</v>
      </c>
      <c r="I66" s="7" t="s">
        <v>511</v>
      </c>
      <c r="J66" s="13"/>
      <c r="K66" s="38"/>
      <c r="N66" s="14">
        <v>174400000</v>
      </c>
      <c r="O66" s="15"/>
      <c r="P66" s="15">
        <f t="shared" si="5"/>
        <v>872000</v>
      </c>
      <c r="Q66" s="15">
        <f t="shared" si="6"/>
        <v>173528000</v>
      </c>
    </row>
    <row r="67" spans="1:17" ht="45.75" customHeight="1">
      <c r="A67" s="12">
        <f t="shared" si="2"/>
        <v>61</v>
      </c>
      <c r="B67" s="2" t="s">
        <v>343</v>
      </c>
      <c r="C67" s="13">
        <v>150000000</v>
      </c>
      <c r="D67" s="13">
        <v>149667000</v>
      </c>
      <c r="E67" s="6" t="s">
        <v>504</v>
      </c>
      <c r="F67" s="7" t="s">
        <v>505</v>
      </c>
      <c r="G67" s="7" t="s">
        <v>16</v>
      </c>
      <c r="H67" s="7" t="s">
        <v>506</v>
      </c>
      <c r="I67" s="7" t="s">
        <v>507</v>
      </c>
      <c r="J67" s="13"/>
      <c r="K67" s="38"/>
      <c r="N67" s="14">
        <v>174400000</v>
      </c>
      <c r="O67" s="15"/>
      <c r="P67" s="15">
        <f t="shared" si="5"/>
        <v>872000</v>
      </c>
      <c r="Q67" s="15">
        <f t="shared" si="6"/>
        <v>173528000</v>
      </c>
    </row>
    <row r="68" spans="1:17" ht="45.75" customHeight="1">
      <c r="A68" s="12">
        <f t="shared" si="2"/>
        <v>62</v>
      </c>
      <c r="B68" s="2" t="s">
        <v>344</v>
      </c>
      <c r="C68" s="13">
        <v>150000000</v>
      </c>
      <c r="D68" s="13">
        <v>149670000</v>
      </c>
      <c r="E68" s="6" t="s">
        <v>500</v>
      </c>
      <c r="F68" s="7" t="s">
        <v>501</v>
      </c>
      <c r="G68" s="7" t="s">
        <v>16</v>
      </c>
      <c r="H68" s="7" t="s">
        <v>502</v>
      </c>
      <c r="I68" s="7" t="s">
        <v>503</v>
      </c>
      <c r="J68" s="13"/>
      <c r="K68" s="38"/>
      <c r="N68" s="14">
        <v>174400000</v>
      </c>
      <c r="O68" s="15"/>
      <c r="P68" s="15">
        <f t="shared" si="5"/>
        <v>872000</v>
      </c>
      <c r="Q68" s="15">
        <f t="shared" si="6"/>
        <v>173528000</v>
      </c>
    </row>
    <row r="69" spans="1:17" ht="45.75" customHeight="1">
      <c r="A69" s="12">
        <f t="shared" si="2"/>
        <v>63</v>
      </c>
      <c r="B69" s="2" t="s">
        <v>345</v>
      </c>
      <c r="C69" s="13">
        <v>123000000</v>
      </c>
      <c r="D69" s="13">
        <v>122772000</v>
      </c>
      <c r="E69" s="6" t="s">
        <v>495</v>
      </c>
      <c r="F69" s="7" t="s">
        <v>496</v>
      </c>
      <c r="G69" s="7" t="s">
        <v>16</v>
      </c>
      <c r="H69" s="7" t="s">
        <v>497</v>
      </c>
      <c r="I69" s="7" t="s">
        <v>498</v>
      </c>
      <c r="J69" s="13"/>
      <c r="K69" s="38"/>
      <c r="N69" s="14">
        <v>174400000</v>
      </c>
      <c r="O69" s="15"/>
      <c r="P69" s="15">
        <f t="shared" si="5"/>
        <v>872000</v>
      </c>
      <c r="Q69" s="15">
        <f t="shared" si="6"/>
        <v>173528000</v>
      </c>
    </row>
    <row r="70" spans="1:17" ht="45.75" customHeight="1">
      <c r="A70" s="12">
        <f t="shared" si="2"/>
        <v>64</v>
      </c>
      <c r="B70" s="2" t="s">
        <v>346</v>
      </c>
      <c r="C70" s="13">
        <v>189000000</v>
      </c>
      <c r="D70" s="13">
        <v>188688000</v>
      </c>
      <c r="E70" s="6" t="s">
        <v>109</v>
      </c>
      <c r="F70" s="7" t="s">
        <v>264</v>
      </c>
      <c r="G70" s="7" t="s">
        <v>16</v>
      </c>
      <c r="H70" s="7" t="s">
        <v>499</v>
      </c>
      <c r="I70" s="7" t="s">
        <v>266</v>
      </c>
      <c r="J70" s="13"/>
      <c r="K70" s="38"/>
      <c r="N70" s="14">
        <v>174400000</v>
      </c>
      <c r="O70" s="15"/>
      <c r="P70" s="15">
        <f t="shared" si="5"/>
        <v>872000</v>
      </c>
      <c r="Q70" s="15">
        <f t="shared" si="6"/>
        <v>173528000</v>
      </c>
    </row>
    <row r="71" spans="1:17" ht="45.75" customHeight="1">
      <c r="A71" s="12">
        <f t="shared" si="2"/>
        <v>65</v>
      </c>
      <c r="B71" s="2" t="s">
        <v>347</v>
      </c>
      <c r="C71" s="13">
        <v>139000000</v>
      </c>
      <c r="D71" s="13">
        <v>138836000</v>
      </c>
      <c r="E71" s="6"/>
      <c r="F71" s="7"/>
      <c r="G71" s="7"/>
      <c r="H71" s="7"/>
      <c r="I71" s="7"/>
      <c r="J71" s="13"/>
      <c r="K71" s="38"/>
      <c r="N71" s="14">
        <v>174400000</v>
      </c>
      <c r="O71" s="15"/>
      <c r="P71" s="15">
        <f t="shared" si="5"/>
        <v>872000</v>
      </c>
      <c r="Q71" s="15">
        <f t="shared" si="6"/>
        <v>173528000</v>
      </c>
    </row>
    <row r="72" spans="1:17" ht="45.75" customHeight="1">
      <c r="A72" s="12">
        <f t="shared" ref="A72:A113" si="7">A71+1</f>
        <v>66</v>
      </c>
      <c r="B72" s="2" t="s">
        <v>348</v>
      </c>
      <c r="C72" s="13">
        <v>139000000</v>
      </c>
      <c r="D72" s="13">
        <v>138681000</v>
      </c>
      <c r="E72" s="6"/>
      <c r="F72" s="7"/>
      <c r="G72" s="7"/>
      <c r="H72" s="7"/>
      <c r="I72" s="7"/>
      <c r="J72" s="13"/>
      <c r="K72" s="38"/>
      <c r="N72" s="14">
        <v>174400000</v>
      </c>
      <c r="O72" s="15"/>
      <c r="P72" s="15">
        <f t="shared" si="5"/>
        <v>872000</v>
      </c>
      <c r="Q72" s="15">
        <f t="shared" si="6"/>
        <v>173528000</v>
      </c>
    </row>
    <row r="73" spans="1:17" ht="45.75" customHeight="1">
      <c r="A73" s="12">
        <f t="shared" si="7"/>
        <v>67</v>
      </c>
      <c r="B73" s="2" t="s">
        <v>349</v>
      </c>
      <c r="C73" s="13">
        <v>100000000</v>
      </c>
      <c r="D73" s="13">
        <v>99940000</v>
      </c>
      <c r="E73" s="6" t="s">
        <v>189</v>
      </c>
      <c r="F73" s="7" t="s">
        <v>238</v>
      </c>
      <c r="G73" s="7" t="s">
        <v>16</v>
      </c>
      <c r="H73" s="7" t="s">
        <v>556</v>
      </c>
      <c r="I73" s="7" t="s">
        <v>240</v>
      </c>
      <c r="J73" s="13"/>
      <c r="K73" s="38"/>
      <c r="N73" s="14">
        <v>174400000</v>
      </c>
      <c r="O73" s="15"/>
      <c r="P73" s="15">
        <f t="shared" si="5"/>
        <v>872000</v>
      </c>
      <c r="Q73" s="15">
        <f t="shared" si="6"/>
        <v>173528000</v>
      </c>
    </row>
    <row r="74" spans="1:17" ht="45.75" customHeight="1">
      <c r="A74" s="12">
        <f t="shared" si="7"/>
        <v>68</v>
      </c>
      <c r="B74" s="2" t="s">
        <v>350</v>
      </c>
      <c r="C74" s="13">
        <v>200000000</v>
      </c>
      <c r="D74" s="13">
        <v>199950000</v>
      </c>
      <c r="E74" s="6"/>
      <c r="F74" s="7"/>
      <c r="G74" s="7"/>
      <c r="H74" s="7"/>
      <c r="I74" s="7"/>
      <c r="J74" s="13"/>
      <c r="K74" s="38"/>
      <c r="N74" s="14">
        <v>174400000</v>
      </c>
      <c r="O74" s="15"/>
      <c r="P74" s="15">
        <f t="shared" si="5"/>
        <v>872000</v>
      </c>
      <c r="Q74" s="15">
        <f t="shared" si="6"/>
        <v>173528000</v>
      </c>
    </row>
    <row r="75" spans="1:17" ht="45.75" customHeight="1">
      <c r="A75" s="12">
        <f t="shared" si="7"/>
        <v>69</v>
      </c>
      <c r="B75" s="2" t="s">
        <v>351</v>
      </c>
      <c r="C75" s="13">
        <v>200000000</v>
      </c>
      <c r="D75" s="13">
        <v>199949000</v>
      </c>
      <c r="E75" s="6" t="s">
        <v>404</v>
      </c>
      <c r="F75" s="7" t="s">
        <v>405</v>
      </c>
      <c r="G75" s="7" t="s">
        <v>16</v>
      </c>
      <c r="H75" s="7" t="s">
        <v>467</v>
      </c>
      <c r="I75" s="7" t="s">
        <v>468</v>
      </c>
      <c r="J75" s="13"/>
      <c r="K75" s="38"/>
      <c r="N75" s="14">
        <v>174400000</v>
      </c>
      <c r="O75" s="15"/>
      <c r="P75" s="15">
        <f t="shared" si="5"/>
        <v>872000</v>
      </c>
      <c r="Q75" s="15">
        <f t="shared" si="6"/>
        <v>173528000</v>
      </c>
    </row>
    <row r="76" spans="1:17" ht="45.75" customHeight="1">
      <c r="A76" s="12">
        <f t="shared" si="7"/>
        <v>70</v>
      </c>
      <c r="B76" s="2" t="s">
        <v>352</v>
      </c>
      <c r="C76" s="13">
        <v>189000000</v>
      </c>
      <c r="D76" s="77">
        <v>199975000</v>
      </c>
      <c r="E76" s="6"/>
      <c r="F76" s="7"/>
      <c r="G76" s="7"/>
      <c r="H76" s="7"/>
      <c r="I76" s="7"/>
      <c r="J76" s="13"/>
      <c r="K76" s="38"/>
      <c r="N76" s="14">
        <v>174400000</v>
      </c>
      <c r="O76" s="15"/>
      <c r="P76" s="15">
        <f t="shared" si="5"/>
        <v>872000</v>
      </c>
      <c r="Q76" s="15">
        <f t="shared" si="6"/>
        <v>173528000</v>
      </c>
    </row>
    <row r="77" spans="1:17" ht="45.75" customHeight="1">
      <c r="A77" s="12">
        <f t="shared" si="7"/>
        <v>71</v>
      </c>
      <c r="B77" s="2" t="s">
        <v>353</v>
      </c>
      <c r="C77" s="13">
        <v>189000000</v>
      </c>
      <c r="D77" s="77">
        <v>199975000</v>
      </c>
      <c r="E77" s="6"/>
      <c r="F77" s="7"/>
      <c r="G77" s="7"/>
      <c r="H77" s="7"/>
      <c r="I77" s="7"/>
      <c r="J77" s="13"/>
      <c r="K77" s="38"/>
      <c r="N77" s="14">
        <v>174400000</v>
      </c>
      <c r="O77" s="15"/>
      <c r="P77" s="15">
        <f t="shared" si="5"/>
        <v>872000</v>
      </c>
      <c r="Q77" s="15">
        <f t="shared" si="6"/>
        <v>173528000</v>
      </c>
    </row>
    <row r="78" spans="1:17" ht="45.75" customHeight="1">
      <c r="A78" s="12">
        <f t="shared" si="7"/>
        <v>72</v>
      </c>
      <c r="B78" s="2" t="s">
        <v>354</v>
      </c>
      <c r="C78" s="13">
        <v>150000000</v>
      </c>
      <c r="D78" s="13">
        <v>149950000</v>
      </c>
      <c r="E78" s="6"/>
      <c r="F78" s="7"/>
      <c r="G78" s="7"/>
      <c r="H78" s="7"/>
      <c r="I78" s="7"/>
      <c r="J78" s="13"/>
      <c r="K78" s="38"/>
      <c r="N78" s="14">
        <v>174400000</v>
      </c>
      <c r="O78" s="15"/>
      <c r="P78" s="15">
        <f t="shared" si="5"/>
        <v>872000</v>
      </c>
      <c r="Q78" s="15">
        <f t="shared" si="6"/>
        <v>173528000</v>
      </c>
    </row>
    <row r="79" spans="1:17" ht="45.75" customHeight="1">
      <c r="A79" s="12">
        <f t="shared" si="7"/>
        <v>73</v>
      </c>
      <c r="B79" s="2" t="s">
        <v>355</v>
      </c>
      <c r="C79" s="13">
        <v>200000000</v>
      </c>
      <c r="D79" s="77">
        <v>199975000</v>
      </c>
      <c r="E79" s="6" t="s">
        <v>193</v>
      </c>
      <c r="F79" s="7" t="s">
        <v>250</v>
      </c>
      <c r="G79" s="7" t="s">
        <v>16</v>
      </c>
      <c r="H79" s="7" t="s">
        <v>462</v>
      </c>
      <c r="I79" s="7" t="s">
        <v>252</v>
      </c>
      <c r="J79" s="13"/>
      <c r="K79" s="38"/>
      <c r="N79" s="14">
        <v>174400000</v>
      </c>
      <c r="O79" s="15"/>
      <c r="P79" s="15">
        <f t="shared" si="5"/>
        <v>872000</v>
      </c>
      <c r="Q79" s="15">
        <f t="shared" si="6"/>
        <v>173528000</v>
      </c>
    </row>
    <row r="80" spans="1:17" ht="45.75" customHeight="1">
      <c r="A80" s="12">
        <f t="shared" si="7"/>
        <v>74</v>
      </c>
      <c r="B80" s="2" t="s">
        <v>356</v>
      </c>
      <c r="C80" s="13">
        <v>185000000</v>
      </c>
      <c r="D80" s="13">
        <v>184940000</v>
      </c>
      <c r="E80" s="6"/>
      <c r="F80" s="7"/>
      <c r="G80" s="7"/>
      <c r="H80" s="7"/>
      <c r="I80" s="7"/>
      <c r="J80" s="13"/>
      <c r="K80" s="38"/>
      <c r="N80" s="14">
        <v>174400000</v>
      </c>
      <c r="O80" s="15"/>
      <c r="P80" s="15">
        <f t="shared" si="5"/>
        <v>872000</v>
      </c>
      <c r="Q80" s="15">
        <f t="shared" si="6"/>
        <v>173528000</v>
      </c>
    </row>
    <row r="81" spans="1:17" ht="45.75" customHeight="1">
      <c r="A81" s="12">
        <f t="shared" si="7"/>
        <v>75</v>
      </c>
      <c r="B81" s="2" t="s">
        <v>357</v>
      </c>
      <c r="C81" s="13">
        <v>189000000</v>
      </c>
      <c r="D81" s="13">
        <v>188951000</v>
      </c>
      <c r="E81" s="6" t="s">
        <v>455</v>
      </c>
      <c r="F81" s="7" t="s">
        <v>456</v>
      </c>
      <c r="G81" s="7" t="s">
        <v>16</v>
      </c>
      <c r="H81" s="7" t="s">
        <v>457</v>
      </c>
      <c r="I81" s="7" t="s">
        <v>458</v>
      </c>
      <c r="J81" s="13"/>
      <c r="K81" s="38"/>
      <c r="N81" s="14">
        <v>174400000</v>
      </c>
      <c r="O81" s="15"/>
      <c r="P81" s="15">
        <f t="shared" si="5"/>
        <v>872000</v>
      </c>
      <c r="Q81" s="15">
        <f t="shared" si="6"/>
        <v>173528000</v>
      </c>
    </row>
    <row r="82" spans="1:17" ht="45.75" customHeight="1">
      <c r="A82" s="12">
        <f t="shared" si="7"/>
        <v>76</v>
      </c>
      <c r="B82" s="2" t="s">
        <v>358</v>
      </c>
      <c r="C82" s="13">
        <v>200000000</v>
      </c>
      <c r="D82" s="13">
        <v>199948000</v>
      </c>
      <c r="E82" s="6" t="s">
        <v>192</v>
      </c>
      <c r="F82" s="7" t="s">
        <v>247</v>
      </c>
      <c r="G82" s="7" t="s">
        <v>16</v>
      </c>
      <c r="H82" s="7" t="s">
        <v>522</v>
      </c>
      <c r="I82" s="7" t="s">
        <v>523</v>
      </c>
      <c r="J82" s="13"/>
      <c r="K82" s="38"/>
      <c r="N82" s="14">
        <v>174400000</v>
      </c>
      <c r="O82" s="15"/>
      <c r="P82" s="15">
        <f t="shared" si="5"/>
        <v>872000</v>
      </c>
      <c r="Q82" s="15">
        <f t="shared" si="6"/>
        <v>173528000</v>
      </c>
    </row>
    <row r="83" spans="1:17" ht="45.75" customHeight="1">
      <c r="A83" s="12">
        <f t="shared" si="7"/>
        <v>77</v>
      </c>
      <c r="B83" s="2" t="s">
        <v>359</v>
      </c>
      <c r="C83" s="13">
        <v>194000000</v>
      </c>
      <c r="D83" s="13">
        <v>193958000</v>
      </c>
      <c r="E83" s="6" t="s">
        <v>402</v>
      </c>
      <c r="F83" s="7" t="s">
        <v>403</v>
      </c>
      <c r="G83" s="7" t="s">
        <v>16</v>
      </c>
      <c r="H83" s="7" t="s">
        <v>463</v>
      </c>
      <c r="I83" s="7" t="s">
        <v>464</v>
      </c>
      <c r="J83" s="13"/>
      <c r="K83" s="38"/>
      <c r="N83" s="14">
        <v>174400000</v>
      </c>
      <c r="O83" s="15"/>
      <c r="P83" s="15">
        <f t="shared" si="5"/>
        <v>872000</v>
      </c>
      <c r="Q83" s="15">
        <f t="shared" si="6"/>
        <v>173528000</v>
      </c>
    </row>
    <row r="84" spans="1:17" ht="45.75" customHeight="1">
      <c r="A84" s="12">
        <f t="shared" si="7"/>
        <v>78</v>
      </c>
      <c r="B84" s="2" t="s">
        <v>360</v>
      </c>
      <c r="C84" s="13">
        <v>200000000</v>
      </c>
      <c r="D84" s="13">
        <v>199860000</v>
      </c>
      <c r="E84" s="6"/>
      <c r="F84" s="7"/>
      <c r="G84" s="7"/>
      <c r="H84" s="7"/>
      <c r="I84" s="7"/>
      <c r="J84" s="13"/>
      <c r="K84" s="38"/>
      <c r="N84" s="14">
        <v>174400000</v>
      </c>
      <c r="O84" s="15"/>
      <c r="P84" s="15">
        <f t="shared" si="5"/>
        <v>872000</v>
      </c>
      <c r="Q84" s="15">
        <f t="shared" si="6"/>
        <v>173528000</v>
      </c>
    </row>
    <row r="85" spans="1:17" ht="45.75" customHeight="1">
      <c r="A85" s="12">
        <f t="shared" si="7"/>
        <v>79</v>
      </c>
      <c r="B85" s="2" t="s">
        <v>361</v>
      </c>
      <c r="C85" s="13">
        <v>189000000</v>
      </c>
      <c r="D85" s="13">
        <v>188900000</v>
      </c>
      <c r="E85" s="6"/>
      <c r="F85" s="7"/>
      <c r="G85" s="7"/>
      <c r="H85" s="7"/>
      <c r="I85" s="7"/>
      <c r="J85" s="13"/>
      <c r="K85" s="38"/>
      <c r="N85" s="14">
        <v>174400000</v>
      </c>
      <c r="O85" s="15"/>
      <c r="P85" s="15">
        <f t="shared" si="5"/>
        <v>872000</v>
      </c>
      <c r="Q85" s="15">
        <f t="shared" si="6"/>
        <v>173528000</v>
      </c>
    </row>
    <row r="86" spans="1:17" ht="45.75" customHeight="1">
      <c r="A86" s="12">
        <f t="shared" si="7"/>
        <v>80</v>
      </c>
      <c r="B86" s="2" t="s">
        <v>362</v>
      </c>
      <c r="C86" s="13">
        <v>189000000</v>
      </c>
      <c r="D86" s="13">
        <v>188953000</v>
      </c>
      <c r="E86" s="6" t="s">
        <v>539</v>
      </c>
      <c r="F86" s="7" t="s">
        <v>540</v>
      </c>
      <c r="G86" s="7" t="s">
        <v>16</v>
      </c>
      <c r="H86" s="7" t="s">
        <v>541</v>
      </c>
      <c r="I86" s="7" t="s">
        <v>542</v>
      </c>
      <c r="J86" s="13"/>
      <c r="K86" s="38"/>
      <c r="N86" s="14">
        <v>174400000</v>
      </c>
      <c r="O86" s="15"/>
      <c r="P86" s="15">
        <f t="shared" si="5"/>
        <v>872000</v>
      </c>
      <c r="Q86" s="15">
        <f t="shared" si="6"/>
        <v>173528000</v>
      </c>
    </row>
    <row r="87" spans="1:17" ht="45.75" customHeight="1">
      <c r="A87" s="12">
        <f t="shared" si="7"/>
        <v>81</v>
      </c>
      <c r="B87" s="2" t="s">
        <v>363</v>
      </c>
      <c r="C87" s="13">
        <v>189000000</v>
      </c>
      <c r="D87" s="77">
        <v>199975000</v>
      </c>
      <c r="E87" s="6"/>
      <c r="F87" s="7"/>
      <c r="G87" s="7"/>
      <c r="H87" s="7"/>
      <c r="I87" s="7"/>
      <c r="J87" s="13"/>
      <c r="K87" s="38"/>
      <c r="N87" s="14">
        <v>174400000</v>
      </c>
      <c r="O87" s="15"/>
      <c r="P87" s="15">
        <f t="shared" si="5"/>
        <v>872000</v>
      </c>
      <c r="Q87" s="15">
        <f t="shared" si="6"/>
        <v>173528000</v>
      </c>
    </row>
    <row r="88" spans="1:17" ht="45.75" customHeight="1">
      <c r="A88" s="12">
        <f t="shared" si="7"/>
        <v>82</v>
      </c>
      <c r="B88" s="2" t="s">
        <v>364</v>
      </c>
      <c r="C88" s="13">
        <v>189000000</v>
      </c>
      <c r="D88" s="13">
        <v>188945000</v>
      </c>
      <c r="E88" s="6" t="s">
        <v>512</v>
      </c>
      <c r="F88" s="7" t="s">
        <v>244</v>
      </c>
      <c r="G88" s="7" t="s">
        <v>145</v>
      </c>
      <c r="H88" s="7" t="s">
        <v>513</v>
      </c>
      <c r="I88" s="7" t="s">
        <v>245</v>
      </c>
      <c r="J88" s="13"/>
      <c r="K88" s="38"/>
      <c r="N88" s="14">
        <v>174400000</v>
      </c>
      <c r="O88" s="15"/>
      <c r="P88" s="15">
        <f t="shared" si="5"/>
        <v>872000</v>
      </c>
      <c r="Q88" s="15">
        <f t="shared" si="6"/>
        <v>173528000</v>
      </c>
    </row>
    <row r="89" spans="1:17" ht="45.75" customHeight="1">
      <c r="A89" s="12">
        <f t="shared" si="7"/>
        <v>83</v>
      </c>
      <c r="B89" s="2" t="s">
        <v>365</v>
      </c>
      <c r="C89" s="13">
        <v>180000000</v>
      </c>
      <c r="D89" s="13">
        <v>179890000</v>
      </c>
      <c r="E89" s="6"/>
      <c r="F89" s="7"/>
      <c r="G89" s="7"/>
      <c r="H89" s="7"/>
      <c r="I89" s="7"/>
      <c r="J89" s="13"/>
      <c r="K89" s="38"/>
      <c r="N89" s="14">
        <v>174400000</v>
      </c>
      <c r="O89" s="15"/>
      <c r="P89" s="15">
        <f t="shared" si="5"/>
        <v>872000</v>
      </c>
      <c r="Q89" s="15">
        <f t="shared" si="6"/>
        <v>173528000</v>
      </c>
    </row>
    <row r="90" spans="1:17" ht="45.75" customHeight="1">
      <c r="A90" s="12">
        <f t="shared" si="7"/>
        <v>84</v>
      </c>
      <c r="B90" s="2" t="s">
        <v>366</v>
      </c>
      <c r="C90" s="13">
        <v>200000000</v>
      </c>
      <c r="D90" s="13">
        <v>199890000</v>
      </c>
      <c r="E90" s="6"/>
      <c r="F90" s="7"/>
      <c r="G90" s="7"/>
      <c r="H90" s="7"/>
      <c r="I90" s="7"/>
      <c r="J90" s="13"/>
      <c r="K90" s="38"/>
      <c r="N90" s="14">
        <v>174400000</v>
      </c>
      <c r="O90" s="15"/>
      <c r="P90" s="15">
        <f t="shared" si="5"/>
        <v>872000</v>
      </c>
      <c r="Q90" s="15">
        <f t="shared" si="6"/>
        <v>173528000</v>
      </c>
    </row>
    <row r="91" spans="1:17" ht="45.75" customHeight="1">
      <c r="A91" s="12">
        <f t="shared" si="7"/>
        <v>85</v>
      </c>
      <c r="B91" s="2" t="s">
        <v>367</v>
      </c>
      <c r="C91" s="13">
        <v>189000000</v>
      </c>
      <c r="D91" s="77">
        <v>199975000</v>
      </c>
      <c r="E91" s="6"/>
      <c r="F91" s="7"/>
      <c r="G91" s="7"/>
      <c r="H91" s="7"/>
      <c r="I91" s="7"/>
      <c r="J91" s="13"/>
      <c r="K91" s="38"/>
      <c r="N91" s="14">
        <v>174400000</v>
      </c>
      <c r="O91" s="15"/>
      <c r="P91" s="15">
        <f t="shared" si="5"/>
        <v>872000</v>
      </c>
      <c r="Q91" s="15">
        <f t="shared" si="6"/>
        <v>173528000</v>
      </c>
    </row>
    <row r="92" spans="1:17" ht="45.75" customHeight="1">
      <c r="A92" s="12">
        <f t="shared" si="7"/>
        <v>86</v>
      </c>
      <c r="B92" s="2" t="s">
        <v>368</v>
      </c>
      <c r="C92" s="13">
        <v>180000000</v>
      </c>
      <c r="D92" s="13">
        <v>179974000</v>
      </c>
      <c r="E92" s="6"/>
      <c r="F92" s="7"/>
      <c r="G92" s="7"/>
      <c r="H92" s="7"/>
      <c r="I92" s="7"/>
      <c r="J92" s="13"/>
      <c r="K92" s="38"/>
      <c r="N92" s="14">
        <v>174400000</v>
      </c>
      <c r="O92" s="15"/>
      <c r="P92" s="15">
        <f t="shared" si="5"/>
        <v>872000</v>
      </c>
      <c r="Q92" s="15">
        <f t="shared" si="6"/>
        <v>173528000</v>
      </c>
    </row>
    <row r="93" spans="1:17" ht="45.75" customHeight="1">
      <c r="A93" s="12">
        <f t="shared" si="7"/>
        <v>87</v>
      </c>
      <c r="B93" s="2" t="s">
        <v>369</v>
      </c>
      <c r="C93" s="13">
        <v>180000000</v>
      </c>
      <c r="D93" s="13">
        <v>179954000</v>
      </c>
      <c r="E93" s="6"/>
      <c r="F93" s="7"/>
      <c r="G93" s="7"/>
      <c r="H93" s="7"/>
      <c r="I93" s="7"/>
      <c r="J93" s="13"/>
      <c r="K93" s="38"/>
      <c r="N93" s="14">
        <v>174400000</v>
      </c>
      <c r="O93" s="15"/>
      <c r="P93" s="15">
        <f t="shared" si="5"/>
        <v>872000</v>
      </c>
      <c r="Q93" s="15">
        <f t="shared" si="6"/>
        <v>173528000</v>
      </c>
    </row>
    <row r="94" spans="1:17" ht="45.75" customHeight="1">
      <c r="A94" s="12">
        <f t="shared" si="7"/>
        <v>88</v>
      </c>
      <c r="B94" s="2" t="s">
        <v>370</v>
      </c>
      <c r="C94" s="13">
        <v>180000000</v>
      </c>
      <c r="D94" s="13">
        <v>179957000</v>
      </c>
      <c r="E94" s="6"/>
      <c r="F94" s="7"/>
      <c r="G94" s="7"/>
      <c r="H94" s="7"/>
      <c r="I94" s="7"/>
      <c r="J94" s="13"/>
      <c r="K94" s="38"/>
      <c r="N94" s="14">
        <v>174400000</v>
      </c>
      <c r="O94" s="15"/>
      <c r="P94" s="15">
        <f t="shared" si="5"/>
        <v>872000</v>
      </c>
      <c r="Q94" s="15">
        <f t="shared" si="6"/>
        <v>173528000</v>
      </c>
    </row>
    <row r="95" spans="1:17" ht="45.75" customHeight="1">
      <c r="A95" s="12">
        <f t="shared" si="7"/>
        <v>89</v>
      </c>
      <c r="B95" s="2" t="s">
        <v>371</v>
      </c>
      <c r="C95" s="13">
        <v>180000000</v>
      </c>
      <c r="D95" s="13">
        <v>179957000</v>
      </c>
      <c r="E95" s="6"/>
      <c r="F95" s="7"/>
      <c r="G95" s="7"/>
      <c r="H95" s="7"/>
      <c r="I95" s="7"/>
      <c r="J95" s="13"/>
      <c r="K95" s="38"/>
      <c r="N95" s="14">
        <v>174400000</v>
      </c>
      <c r="O95" s="15"/>
      <c r="P95" s="15">
        <f t="shared" si="5"/>
        <v>872000</v>
      </c>
      <c r="Q95" s="15">
        <f t="shared" si="6"/>
        <v>173528000</v>
      </c>
    </row>
    <row r="96" spans="1:17" ht="45.75" customHeight="1">
      <c r="A96" s="12">
        <f t="shared" si="7"/>
        <v>90</v>
      </c>
      <c r="B96" s="2" t="s">
        <v>372</v>
      </c>
      <c r="C96" s="13">
        <v>180000000</v>
      </c>
      <c r="D96" s="13">
        <v>179963000</v>
      </c>
      <c r="E96" s="6"/>
      <c r="F96" s="7"/>
      <c r="G96" s="7"/>
      <c r="H96" s="7"/>
      <c r="I96" s="7"/>
      <c r="J96" s="13"/>
      <c r="K96" s="38"/>
      <c r="N96" s="14">
        <v>174400000</v>
      </c>
      <c r="O96" s="15"/>
      <c r="P96" s="15">
        <f t="shared" si="5"/>
        <v>872000</v>
      </c>
      <c r="Q96" s="15">
        <f t="shared" si="6"/>
        <v>173528000</v>
      </c>
    </row>
    <row r="97" spans="1:17" ht="45.75" customHeight="1">
      <c r="A97" s="12">
        <f t="shared" si="7"/>
        <v>91</v>
      </c>
      <c r="B97" s="2" t="s">
        <v>373</v>
      </c>
      <c r="C97" s="13">
        <v>189000000</v>
      </c>
      <c r="D97" s="13">
        <v>188857000</v>
      </c>
      <c r="E97" s="6" t="s">
        <v>412</v>
      </c>
      <c r="F97" s="7" t="s">
        <v>413</v>
      </c>
      <c r="G97" s="7" t="s">
        <v>16</v>
      </c>
      <c r="H97" s="7" t="s">
        <v>471</v>
      </c>
      <c r="I97" s="7" t="s">
        <v>473</v>
      </c>
      <c r="J97" s="13"/>
      <c r="K97" s="38"/>
      <c r="N97" s="14">
        <v>174400000</v>
      </c>
      <c r="O97" s="15"/>
      <c r="P97" s="15">
        <f t="shared" si="5"/>
        <v>872000</v>
      </c>
      <c r="Q97" s="15">
        <f t="shared" si="6"/>
        <v>173528000</v>
      </c>
    </row>
    <row r="98" spans="1:17" ht="45.75" customHeight="1">
      <c r="A98" s="12">
        <f t="shared" si="7"/>
        <v>92</v>
      </c>
      <c r="B98" s="2" t="s">
        <v>374</v>
      </c>
      <c r="C98" s="13">
        <v>189000000</v>
      </c>
      <c r="D98" s="77">
        <v>199975000</v>
      </c>
      <c r="E98" s="6"/>
      <c r="F98" s="7"/>
      <c r="G98" s="7"/>
      <c r="H98" s="7"/>
      <c r="I98" s="7"/>
      <c r="J98" s="13"/>
      <c r="K98" s="38"/>
      <c r="N98" s="14">
        <v>174400000</v>
      </c>
      <c r="O98" s="15"/>
      <c r="P98" s="15">
        <f t="shared" si="5"/>
        <v>872000</v>
      </c>
      <c r="Q98" s="15">
        <f t="shared" si="6"/>
        <v>173528000</v>
      </c>
    </row>
    <row r="99" spans="1:17" ht="45.75" customHeight="1">
      <c r="A99" s="12">
        <f t="shared" si="7"/>
        <v>93</v>
      </c>
      <c r="B99" s="2" t="s">
        <v>375</v>
      </c>
      <c r="C99" s="13">
        <v>189000000</v>
      </c>
      <c r="D99" s="13">
        <v>188857000</v>
      </c>
      <c r="E99" s="6" t="s">
        <v>414</v>
      </c>
      <c r="F99" s="7" t="s">
        <v>415</v>
      </c>
      <c r="G99" s="7" t="s">
        <v>16</v>
      </c>
      <c r="H99" s="7" t="s">
        <v>471</v>
      </c>
      <c r="I99" s="7" t="s">
        <v>474</v>
      </c>
      <c r="J99" s="13"/>
      <c r="K99" s="38"/>
      <c r="N99" s="14">
        <v>174400000</v>
      </c>
      <c r="O99" s="15"/>
      <c r="P99" s="15">
        <f t="shared" si="5"/>
        <v>872000</v>
      </c>
      <c r="Q99" s="15">
        <f t="shared" si="6"/>
        <v>173528000</v>
      </c>
    </row>
    <row r="100" spans="1:17" ht="45.75" customHeight="1">
      <c r="A100" s="12">
        <f t="shared" si="7"/>
        <v>94</v>
      </c>
      <c r="B100" s="2" t="s">
        <v>376</v>
      </c>
      <c r="C100" s="13">
        <v>200000000</v>
      </c>
      <c r="D100" s="13">
        <f>C100</f>
        <v>200000000</v>
      </c>
      <c r="E100" s="6" t="s">
        <v>475</v>
      </c>
      <c r="F100" s="7" t="s">
        <v>476</v>
      </c>
      <c r="G100" s="7" t="s">
        <v>16</v>
      </c>
      <c r="H100" s="7" t="s">
        <v>477</v>
      </c>
      <c r="I100" s="7" t="s">
        <v>478</v>
      </c>
      <c r="J100" s="13"/>
      <c r="K100" s="38"/>
      <c r="N100" s="14">
        <v>174400000</v>
      </c>
      <c r="O100" s="15"/>
      <c r="P100" s="15">
        <f t="shared" si="5"/>
        <v>872000</v>
      </c>
      <c r="Q100" s="15">
        <f t="shared" si="6"/>
        <v>173528000</v>
      </c>
    </row>
    <row r="101" spans="1:17" ht="45.75" customHeight="1">
      <c r="A101" s="12">
        <f t="shared" si="7"/>
        <v>95</v>
      </c>
      <c r="B101" s="2" t="s">
        <v>377</v>
      </c>
      <c r="C101" s="13">
        <v>142542150</v>
      </c>
      <c r="D101" s="13">
        <f>C101</f>
        <v>142542150</v>
      </c>
      <c r="E101" s="6" t="s">
        <v>514</v>
      </c>
      <c r="F101" s="7" t="s">
        <v>515</v>
      </c>
      <c r="G101" s="7" t="s">
        <v>16</v>
      </c>
      <c r="H101" s="7" t="s">
        <v>516</v>
      </c>
      <c r="I101" s="7" t="s">
        <v>517</v>
      </c>
      <c r="J101" s="13"/>
      <c r="K101" s="38"/>
      <c r="N101" s="14">
        <v>174400000</v>
      </c>
      <c r="O101" s="15"/>
      <c r="P101" s="15">
        <f t="shared" si="5"/>
        <v>872000</v>
      </c>
      <c r="Q101" s="15">
        <f t="shared" si="6"/>
        <v>173528000</v>
      </c>
    </row>
    <row r="102" spans="1:17" ht="45.75" customHeight="1">
      <c r="A102" s="12">
        <f t="shared" si="7"/>
        <v>96</v>
      </c>
      <c r="B102" s="2" t="s">
        <v>378</v>
      </c>
      <c r="C102" s="13">
        <v>189000000</v>
      </c>
      <c r="D102" s="13">
        <f>C102</f>
        <v>189000000</v>
      </c>
      <c r="E102" s="6"/>
      <c r="F102" s="7"/>
      <c r="G102" s="7"/>
      <c r="H102" s="7"/>
      <c r="I102" s="7"/>
      <c r="J102" s="13"/>
      <c r="K102" s="38"/>
      <c r="N102" s="14">
        <v>174400000</v>
      </c>
      <c r="O102" s="15"/>
      <c r="P102" s="15">
        <f t="shared" si="5"/>
        <v>872000</v>
      </c>
      <c r="Q102" s="15">
        <f t="shared" si="6"/>
        <v>173528000</v>
      </c>
    </row>
    <row r="103" spans="1:17" ht="45.75" customHeight="1">
      <c r="A103" s="12">
        <f t="shared" si="7"/>
        <v>97</v>
      </c>
      <c r="B103" s="2" t="s">
        <v>379</v>
      </c>
      <c r="C103" s="13">
        <v>157500000</v>
      </c>
      <c r="D103" s="13">
        <v>157445000</v>
      </c>
      <c r="E103" s="6"/>
      <c r="F103" s="7"/>
      <c r="G103" s="7"/>
      <c r="H103" s="7"/>
      <c r="I103" s="7"/>
      <c r="J103" s="13"/>
      <c r="K103" s="38"/>
      <c r="N103" s="14">
        <v>174400000</v>
      </c>
      <c r="O103" s="15"/>
      <c r="P103" s="15">
        <f t="shared" si="5"/>
        <v>872000</v>
      </c>
      <c r="Q103" s="15">
        <f t="shared" si="6"/>
        <v>173528000</v>
      </c>
    </row>
    <row r="104" spans="1:17" ht="45.75" customHeight="1">
      <c r="A104" s="12">
        <f t="shared" si="7"/>
        <v>98</v>
      </c>
      <c r="B104" s="2" t="s">
        <v>380</v>
      </c>
      <c r="C104" s="13">
        <v>189000000</v>
      </c>
      <c r="D104" s="13">
        <v>188835000</v>
      </c>
      <c r="E104" s="6"/>
      <c r="F104" s="7"/>
      <c r="G104" s="7"/>
      <c r="H104" s="7"/>
      <c r="I104" s="7"/>
      <c r="J104" s="13"/>
      <c r="K104" s="38"/>
      <c r="N104" s="14">
        <v>174400000</v>
      </c>
      <c r="O104" s="15"/>
      <c r="P104" s="15">
        <f t="shared" si="5"/>
        <v>872000</v>
      </c>
      <c r="Q104" s="15">
        <f t="shared" si="6"/>
        <v>173528000</v>
      </c>
    </row>
    <row r="105" spans="1:17" ht="45.75" customHeight="1">
      <c r="A105" s="12">
        <f t="shared" si="7"/>
        <v>99</v>
      </c>
      <c r="B105" s="2" t="s">
        <v>381</v>
      </c>
      <c r="C105" s="13">
        <v>189000000</v>
      </c>
      <c r="D105" s="13">
        <v>188843000</v>
      </c>
      <c r="E105" s="6"/>
      <c r="F105" s="7"/>
      <c r="G105" s="7"/>
      <c r="H105" s="7"/>
      <c r="I105" s="7"/>
      <c r="J105" s="13"/>
      <c r="K105" s="38"/>
      <c r="N105" s="14">
        <v>174400000</v>
      </c>
      <c r="O105" s="15"/>
      <c r="P105" s="15">
        <f t="shared" si="5"/>
        <v>872000</v>
      </c>
      <c r="Q105" s="15">
        <f t="shared" si="6"/>
        <v>173528000</v>
      </c>
    </row>
    <row r="106" spans="1:17" ht="45.75" customHeight="1">
      <c r="A106" s="12">
        <f t="shared" si="7"/>
        <v>100</v>
      </c>
      <c r="B106" s="2" t="s">
        <v>382</v>
      </c>
      <c r="C106" s="13">
        <v>200000000</v>
      </c>
      <c r="D106" s="13">
        <v>199865000</v>
      </c>
      <c r="E106" s="6"/>
      <c r="F106" s="7"/>
      <c r="G106" s="7"/>
      <c r="H106" s="7"/>
      <c r="I106" s="7"/>
      <c r="J106" s="13"/>
      <c r="K106" s="38"/>
      <c r="N106" s="14">
        <v>174400000</v>
      </c>
      <c r="O106" s="15"/>
      <c r="P106" s="15">
        <f t="shared" si="5"/>
        <v>872000</v>
      </c>
      <c r="Q106" s="15">
        <f t="shared" si="6"/>
        <v>173528000</v>
      </c>
    </row>
    <row r="107" spans="1:17" ht="45.75" customHeight="1">
      <c r="A107" s="12">
        <f t="shared" si="7"/>
        <v>101</v>
      </c>
      <c r="B107" s="2" t="s">
        <v>383</v>
      </c>
      <c r="C107" s="13">
        <v>189000000</v>
      </c>
      <c r="D107" s="13">
        <v>188853000</v>
      </c>
      <c r="E107" s="6"/>
      <c r="F107" s="7"/>
      <c r="G107" s="7"/>
      <c r="H107" s="7"/>
      <c r="I107" s="7"/>
      <c r="J107" s="13"/>
      <c r="K107" s="38"/>
      <c r="N107" s="14">
        <v>174400000</v>
      </c>
      <c r="O107" s="15"/>
      <c r="P107" s="15">
        <f t="shared" si="5"/>
        <v>872000</v>
      </c>
      <c r="Q107" s="15">
        <f t="shared" si="6"/>
        <v>173528000</v>
      </c>
    </row>
    <row r="108" spans="1:17" ht="45.75" customHeight="1">
      <c r="A108" s="12">
        <f t="shared" si="7"/>
        <v>102</v>
      </c>
      <c r="B108" s="2" t="s">
        <v>384</v>
      </c>
      <c r="C108" s="13">
        <v>189000000</v>
      </c>
      <c r="D108" s="13">
        <v>188889000</v>
      </c>
      <c r="E108" s="6"/>
      <c r="F108" s="7"/>
      <c r="G108" s="7"/>
      <c r="H108" s="7"/>
      <c r="I108" s="7"/>
      <c r="J108" s="13"/>
      <c r="K108" s="38"/>
      <c r="N108" s="14">
        <v>174400000</v>
      </c>
      <c r="O108" s="15"/>
      <c r="P108" s="15">
        <f t="shared" ref="P108:P113" si="8">0.005*N108</f>
        <v>872000</v>
      </c>
      <c r="Q108" s="15">
        <f t="shared" ref="Q108:Q113" si="9">N108-P108</f>
        <v>173528000</v>
      </c>
    </row>
    <row r="109" spans="1:17" ht="45.75" customHeight="1">
      <c r="A109" s="12">
        <f t="shared" si="7"/>
        <v>103</v>
      </c>
      <c r="B109" s="2" t="s">
        <v>385</v>
      </c>
      <c r="C109" s="13">
        <v>200000000</v>
      </c>
      <c r="D109" s="13">
        <v>199925000</v>
      </c>
      <c r="E109" s="6" t="s">
        <v>568</v>
      </c>
      <c r="F109" s="7" t="s">
        <v>569</v>
      </c>
      <c r="G109" s="7" t="s">
        <v>16</v>
      </c>
      <c r="H109" s="7" t="s">
        <v>570</v>
      </c>
      <c r="I109" s="7" t="s">
        <v>571</v>
      </c>
      <c r="J109" s="13"/>
      <c r="K109" s="38"/>
      <c r="N109" s="14">
        <v>174400000</v>
      </c>
      <c r="O109" s="15"/>
      <c r="P109" s="15">
        <f t="shared" si="8"/>
        <v>872000</v>
      </c>
      <c r="Q109" s="15">
        <f t="shared" si="9"/>
        <v>173528000</v>
      </c>
    </row>
    <row r="110" spans="1:17" ht="45.75" customHeight="1">
      <c r="A110" s="12">
        <f t="shared" si="7"/>
        <v>104</v>
      </c>
      <c r="B110" s="2" t="s">
        <v>386</v>
      </c>
      <c r="C110" s="13">
        <v>189000000</v>
      </c>
      <c r="D110" s="13">
        <v>188949000</v>
      </c>
      <c r="E110" s="6" t="s">
        <v>543</v>
      </c>
      <c r="F110" s="7" t="s">
        <v>544</v>
      </c>
      <c r="G110" s="7" t="s">
        <v>16</v>
      </c>
      <c r="H110" s="7" t="s">
        <v>541</v>
      </c>
      <c r="I110" s="7" t="s">
        <v>545</v>
      </c>
      <c r="J110" s="13"/>
      <c r="K110" s="38"/>
      <c r="N110" s="14">
        <v>174400000</v>
      </c>
      <c r="O110" s="15"/>
      <c r="P110" s="15">
        <f t="shared" si="8"/>
        <v>872000</v>
      </c>
      <c r="Q110" s="15">
        <f t="shared" si="9"/>
        <v>173528000</v>
      </c>
    </row>
    <row r="111" spans="1:17" ht="45.75" customHeight="1">
      <c r="A111" s="12">
        <f t="shared" si="7"/>
        <v>105</v>
      </c>
      <c r="B111" s="2" t="s">
        <v>387</v>
      </c>
      <c r="C111" s="13">
        <v>189000000</v>
      </c>
      <c r="D111" s="13">
        <v>188950000</v>
      </c>
      <c r="E111" s="6" t="s">
        <v>555</v>
      </c>
      <c r="F111" s="7" t="s">
        <v>536</v>
      </c>
      <c r="G111" s="7" t="s">
        <v>16</v>
      </c>
      <c r="H111" s="7" t="s">
        <v>537</v>
      </c>
      <c r="I111" s="7" t="s">
        <v>538</v>
      </c>
      <c r="J111" s="13"/>
      <c r="K111" s="38"/>
      <c r="N111" s="14">
        <v>174400000</v>
      </c>
      <c r="O111" s="15"/>
      <c r="P111" s="15">
        <f t="shared" si="8"/>
        <v>872000</v>
      </c>
      <c r="Q111" s="15">
        <f t="shared" si="9"/>
        <v>173528000</v>
      </c>
    </row>
    <row r="112" spans="1:17" ht="45.75" customHeight="1">
      <c r="A112" s="12">
        <f t="shared" si="7"/>
        <v>106</v>
      </c>
      <c r="B112" s="2" t="s">
        <v>388</v>
      </c>
      <c r="C112" s="13">
        <v>189000000</v>
      </c>
      <c r="D112" s="13">
        <v>188950000</v>
      </c>
      <c r="E112" s="6"/>
      <c r="F112" s="7"/>
      <c r="G112" s="7"/>
      <c r="H112" s="7"/>
      <c r="I112" s="7"/>
      <c r="J112" s="13"/>
      <c r="K112" s="38"/>
      <c r="N112" s="14">
        <v>174400000</v>
      </c>
      <c r="O112" s="15"/>
      <c r="P112" s="15">
        <f t="shared" si="8"/>
        <v>872000</v>
      </c>
      <c r="Q112" s="15">
        <f t="shared" si="9"/>
        <v>173528000</v>
      </c>
    </row>
    <row r="113" spans="1:17" ht="45.75" customHeight="1">
      <c r="A113" s="12">
        <f t="shared" si="7"/>
        <v>107</v>
      </c>
      <c r="B113" s="2" t="s">
        <v>389</v>
      </c>
      <c r="C113" s="13">
        <v>189000000</v>
      </c>
      <c r="D113" s="13">
        <v>188950000</v>
      </c>
      <c r="E113" s="6"/>
      <c r="F113" s="7"/>
      <c r="G113" s="7"/>
      <c r="H113" s="7"/>
      <c r="I113" s="7"/>
      <c r="J113" s="13"/>
      <c r="K113" s="38"/>
      <c r="N113" s="14">
        <v>174400000</v>
      </c>
      <c r="O113" s="15"/>
      <c r="P113" s="15">
        <f t="shared" si="8"/>
        <v>872000</v>
      </c>
      <c r="Q113" s="15">
        <f t="shared" si="9"/>
        <v>173528000</v>
      </c>
    </row>
    <row r="114" spans="1:17" ht="30" customHeight="1" thickBot="1">
      <c r="A114" s="27"/>
      <c r="B114" s="28"/>
      <c r="C114" s="29"/>
      <c r="D114" s="29"/>
      <c r="E114" s="30"/>
      <c r="F114" s="76"/>
      <c r="G114" s="76"/>
      <c r="H114" s="76"/>
      <c r="I114" s="76"/>
      <c r="J114" s="29"/>
      <c r="K114" s="39"/>
      <c r="N114" s="14"/>
      <c r="O114" s="15"/>
      <c r="P114" s="15"/>
      <c r="Q114" s="15"/>
    </row>
    <row r="115" spans="1:17" ht="45" customHeight="1" thickTop="1">
      <c r="A115" s="86" t="s">
        <v>19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8"/>
      <c r="N115" s="14">
        <v>189780000</v>
      </c>
      <c r="O115" s="15"/>
      <c r="P115" s="15">
        <f t="shared" ref="P115:P121" si="10">0.005*N115</f>
        <v>948900</v>
      </c>
      <c r="Q115" s="15">
        <f t="shared" ref="Q115:Q121" si="11">N115-P115</f>
        <v>188831100</v>
      </c>
    </row>
    <row r="116" spans="1:17" ht="46.5" customHeight="1">
      <c r="A116" s="12">
        <v>1</v>
      </c>
      <c r="B116" s="2" t="s">
        <v>390</v>
      </c>
      <c r="C116" s="13">
        <v>150000000</v>
      </c>
      <c r="D116" s="13">
        <v>149942000</v>
      </c>
      <c r="E116" s="6" t="s">
        <v>195</v>
      </c>
      <c r="F116" s="7" t="s">
        <v>259</v>
      </c>
      <c r="G116" s="7" t="s">
        <v>16</v>
      </c>
      <c r="H116" s="7" t="s">
        <v>260</v>
      </c>
      <c r="I116" s="7" t="s">
        <v>261</v>
      </c>
      <c r="J116" s="13"/>
      <c r="K116" s="38"/>
      <c r="N116" s="14">
        <v>149750000</v>
      </c>
      <c r="O116" s="15"/>
      <c r="P116" s="15">
        <f t="shared" si="10"/>
        <v>748750</v>
      </c>
      <c r="Q116" s="15">
        <f t="shared" si="11"/>
        <v>149001250</v>
      </c>
    </row>
    <row r="117" spans="1:17" ht="46.5" customHeight="1">
      <c r="A117" s="12">
        <f>A116+1</f>
        <v>2</v>
      </c>
      <c r="B117" s="2" t="s">
        <v>391</v>
      </c>
      <c r="C117" s="13">
        <v>89000000</v>
      </c>
      <c r="D117" s="13">
        <v>88978000</v>
      </c>
      <c r="E117" s="6" t="s">
        <v>111</v>
      </c>
      <c r="F117" s="7" t="s">
        <v>31</v>
      </c>
      <c r="G117" s="7" t="s">
        <v>32</v>
      </c>
      <c r="H117" s="7" t="s">
        <v>531</v>
      </c>
      <c r="I117" s="7" t="s">
        <v>137</v>
      </c>
      <c r="J117" s="13"/>
      <c r="K117" s="38"/>
      <c r="N117" s="14">
        <v>200000000</v>
      </c>
      <c r="O117" s="15"/>
      <c r="P117" s="15">
        <f t="shared" si="10"/>
        <v>1000000</v>
      </c>
      <c r="Q117" s="15">
        <f t="shared" si="11"/>
        <v>199000000</v>
      </c>
    </row>
    <row r="118" spans="1:17" ht="46.5" customHeight="1">
      <c r="A118" s="12">
        <f>A117+1</f>
        <v>3</v>
      </c>
      <c r="B118" s="2" t="s">
        <v>416</v>
      </c>
      <c r="C118" s="13">
        <v>40000000</v>
      </c>
      <c r="D118" s="13">
        <v>39950000</v>
      </c>
      <c r="E118" s="6"/>
      <c r="F118" s="7"/>
      <c r="G118" s="7"/>
      <c r="H118" s="7"/>
      <c r="I118" s="7"/>
      <c r="J118" s="13"/>
      <c r="K118" s="38"/>
      <c r="N118" s="14">
        <v>200000000</v>
      </c>
      <c r="O118" s="15"/>
      <c r="P118" s="15">
        <f t="shared" si="10"/>
        <v>1000000</v>
      </c>
      <c r="Q118" s="15">
        <f t="shared" si="11"/>
        <v>199000000</v>
      </c>
    </row>
    <row r="119" spans="1:17" ht="46.5" customHeight="1">
      <c r="A119" s="12">
        <v>4</v>
      </c>
      <c r="B119" s="2" t="s">
        <v>392</v>
      </c>
      <c r="C119" s="13">
        <v>200000000</v>
      </c>
      <c r="D119" s="13">
        <f>C119</f>
        <v>200000000</v>
      </c>
      <c r="E119" s="6"/>
      <c r="F119" s="7"/>
      <c r="G119" s="7"/>
      <c r="H119" s="7"/>
      <c r="I119" s="7"/>
      <c r="J119" s="13"/>
      <c r="K119" s="38"/>
      <c r="N119" s="14">
        <v>120000000</v>
      </c>
      <c r="O119" s="15"/>
      <c r="P119" s="15">
        <f t="shared" si="10"/>
        <v>600000</v>
      </c>
      <c r="Q119" s="15">
        <f t="shared" si="11"/>
        <v>119400000</v>
      </c>
    </row>
    <row r="120" spans="1:17" ht="46.5" customHeight="1">
      <c r="A120" s="12">
        <v>5</v>
      </c>
      <c r="B120" s="2" t="s">
        <v>393</v>
      </c>
      <c r="C120" s="13">
        <v>75000000</v>
      </c>
      <c r="D120" s="13">
        <v>74945000</v>
      </c>
      <c r="E120" s="6"/>
      <c r="F120" s="7"/>
      <c r="G120" s="7"/>
      <c r="H120" s="7"/>
      <c r="I120" s="7"/>
      <c r="J120" s="13"/>
      <c r="K120" s="38"/>
      <c r="N120" s="14">
        <v>120000000</v>
      </c>
      <c r="O120" s="15"/>
      <c r="P120" s="15">
        <f t="shared" si="10"/>
        <v>600000</v>
      </c>
      <c r="Q120" s="15">
        <f t="shared" si="11"/>
        <v>119400000</v>
      </c>
    </row>
    <row r="121" spans="1:17" ht="46.5" customHeight="1">
      <c r="A121" s="12">
        <f>A120+1</f>
        <v>6</v>
      </c>
      <c r="B121" s="2" t="s">
        <v>394</v>
      </c>
      <c r="C121" s="13">
        <v>150000000</v>
      </c>
      <c r="D121" s="77">
        <v>80000000</v>
      </c>
      <c r="E121" s="6"/>
      <c r="F121" s="7"/>
      <c r="G121" s="7"/>
      <c r="H121" s="7"/>
      <c r="I121" s="7"/>
      <c r="J121" s="13"/>
      <c r="K121" s="38"/>
      <c r="N121" s="14">
        <v>200000000</v>
      </c>
      <c r="O121" s="15"/>
      <c r="P121" s="15">
        <f t="shared" si="10"/>
        <v>1000000</v>
      </c>
      <c r="Q121" s="15">
        <f t="shared" si="11"/>
        <v>199000000</v>
      </c>
    </row>
    <row r="122" spans="1:17" ht="46.5" customHeight="1">
      <c r="A122" s="12">
        <f>A121+1</f>
        <v>7</v>
      </c>
      <c r="B122" s="2" t="s">
        <v>395</v>
      </c>
      <c r="C122" s="13">
        <v>80000000</v>
      </c>
      <c r="D122" s="77">
        <v>115000000</v>
      </c>
      <c r="E122" s="6"/>
      <c r="F122" s="7"/>
      <c r="G122" s="7"/>
      <c r="H122" s="7"/>
      <c r="I122" s="69"/>
      <c r="J122" s="13"/>
      <c r="K122" s="38"/>
    </row>
    <row r="123" spans="1:17" ht="46.5" customHeight="1">
      <c r="A123" s="12">
        <f>A122+1</f>
        <v>8</v>
      </c>
      <c r="B123" s="2" t="s">
        <v>396</v>
      </c>
      <c r="C123" s="13">
        <v>60000000</v>
      </c>
      <c r="D123" s="13">
        <v>59930000</v>
      </c>
      <c r="E123" s="6" t="s">
        <v>398</v>
      </c>
      <c r="F123" s="7" t="s">
        <v>399</v>
      </c>
      <c r="G123" s="7" t="s">
        <v>16</v>
      </c>
      <c r="H123" s="7" t="s">
        <v>459</v>
      </c>
      <c r="I123" s="69" t="s">
        <v>461</v>
      </c>
      <c r="J123" s="13"/>
      <c r="K123" s="38"/>
    </row>
    <row r="124" spans="1:17" ht="46.5" customHeight="1">
      <c r="A124" s="12">
        <f>A123+1</f>
        <v>9</v>
      </c>
      <c r="B124" s="3" t="s">
        <v>397</v>
      </c>
      <c r="C124" s="13">
        <v>89000000</v>
      </c>
      <c r="D124" s="13">
        <v>88950000</v>
      </c>
      <c r="E124" s="6"/>
      <c r="F124" s="7"/>
      <c r="G124" s="7"/>
      <c r="H124" s="7"/>
      <c r="I124" s="69"/>
      <c r="J124" s="13"/>
      <c r="K124" s="38"/>
    </row>
    <row r="125" spans="1:17" ht="15" customHeight="1">
      <c r="A125" s="16"/>
      <c r="B125" s="16"/>
      <c r="C125" s="16"/>
      <c r="D125" s="16"/>
      <c r="E125" s="16"/>
      <c r="F125" s="16"/>
      <c r="G125" s="16"/>
      <c r="H125" s="16"/>
      <c r="I125" s="41"/>
      <c r="J125" s="41"/>
      <c r="K125" s="41"/>
    </row>
    <row r="126" spans="1:17" ht="15.75">
      <c r="A126" s="16"/>
      <c r="B126" s="16"/>
      <c r="C126" s="16"/>
      <c r="D126" s="16"/>
      <c r="E126" s="16"/>
      <c r="F126" s="16"/>
      <c r="G126" s="16"/>
      <c r="H126" s="16"/>
      <c r="I126" s="84"/>
      <c r="J126" s="84"/>
      <c r="K126" s="84"/>
    </row>
    <row r="127" spans="1:1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7" ht="15.75">
      <c r="A128" s="16"/>
      <c r="B128" s="16"/>
      <c r="C128" s="16"/>
      <c r="D128" s="16"/>
      <c r="E128" s="16"/>
      <c r="F128" s="16"/>
      <c r="G128" s="16"/>
      <c r="H128" s="83" t="s">
        <v>282</v>
      </c>
      <c r="I128" s="83"/>
      <c r="J128" s="83"/>
      <c r="K128" s="83"/>
    </row>
    <row r="129" spans="1:11" ht="15.75">
      <c r="A129" s="16"/>
      <c r="B129" s="16"/>
      <c r="C129" s="16"/>
      <c r="D129" s="16"/>
      <c r="E129" s="16"/>
      <c r="F129" s="16"/>
      <c r="G129" s="16"/>
      <c r="H129" s="83" t="s">
        <v>12</v>
      </c>
      <c r="I129" s="83"/>
      <c r="J129" s="83"/>
      <c r="K129" s="83"/>
    </row>
    <row r="130" spans="1:11" ht="15.75">
      <c r="A130" s="16"/>
      <c r="B130" s="16"/>
      <c r="C130" s="16"/>
      <c r="D130" s="16"/>
      <c r="E130" s="16"/>
      <c r="F130" s="16"/>
      <c r="G130" s="16"/>
      <c r="H130" s="83" t="s">
        <v>13</v>
      </c>
      <c r="I130" s="83"/>
      <c r="J130" s="83"/>
      <c r="K130" s="83"/>
    </row>
    <row r="131" spans="1:11" ht="15.75">
      <c r="A131" s="16"/>
      <c r="B131" s="16"/>
      <c r="C131" s="16"/>
      <c r="D131" s="16"/>
      <c r="E131" s="16"/>
      <c r="F131" s="16"/>
      <c r="G131" s="16"/>
      <c r="H131" s="83" t="s">
        <v>17</v>
      </c>
      <c r="I131" s="83"/>
      <c r="J131" s="83"/>
      <c r="K131" s="83"/>
    </row>
    <row r="132" spans="1:11" ht="15.75">
      <c r="A132" s="16"/>
      <c r="B132" s="16"/>
      <c r="C132" s="16"/>
      <c r="D132" s="16"/>
      <c r="E132" s="16"/>
      <c r="F132" s="16"/>
      <c r="G132" s="16"/>
      <c r="H132" s="82" t="s">
        <v>271</v>
      </c>
      <c r="I132" s="82"/>
      <c r="J132" s="82"/>
      <c r="K132" s="82"/>
    </row>
    <row r="133" spans="1:11" ht="15.75">
      <c r="A133" s="16"/>
      <c r="B133" s="16"/>
      <c r="C133" s="16"/>
      <c r="D133" s="16"/>
      <c r="E133" s="16"/>
      <c r="F133" s="16"/>
      <c r="G133" s="16"/>
      <c r="H133" s="16"/>
      <c r="I133" s="42"/>
      <c r="J133" s="42"/>
      <c r="K133" s="42"/>
    </row>
    <row r="134" spans="1:11" ht="15.75">
      <c r="A134" s="16"/>
      <c r="B134" s="16"/>
      <c r="C134" s="16"/>
      <c r="D134" s="16"/>
      <c r="E134" s="16"/>
      <c r="F134" s="16"/>
      <c r="G134" s="16"/>
      <c r="H134" s="83" t="s">
        <v>277</v>
      </c>
      <c r="I134" s="83"/>
      <c r="J134" s="83"/>
      <c r="K134" s="83"/>
    </row>
    <row r="135" spans="1:11" ht="15.75">
      <c r="A135" s="16"/>
      <c r="B135" s="16"/>
      <c r="C135" s="16"/>
      <c r="D135" s="16"/>
      <c r="E135" s="16"/>
      <c r="F135" s="16"/>
      <c r="G135" s="16"/>
      <c r="H135" s="16"/>
      <c r="I135" s="41"/>
      <c r="J135" s="41"/>
      <c r="K135" s="41"/>
    </row>
    <row r="136" spans="1:11" ht="15.75">
      <c r="A136" s="16"/>
      <c r="B136" s="16"/>
      <c r="C136" s="16"/>
      <c r="D136" s="16"/>
      <c r="E136" s="16"/>
      <c r="F136" s="16"/>
      <c r="G136" s="16"/>
      <c r="H136" s="16"/>
      <c r="I136" s="41"/>
      <c r="J136" s="41"/>
      <c r="K136" s="41"/>
    </row>
    <row r="137" spans="1:11" ht="15.75">
      <c r="A137" s="16"/>
      <c r="B137" s="16"/>
      <c r="C137" s="16"/>
      <c r="D137" s="16"/>
      <c r="E137" s="16"/>
      <c r="F137" s="16"/>
      <c r="G137" s="16"/>
      <c r="H137" s="84" t="s">
        <v>14</v>
      </c>
      <c r="I137" s="84"/>
      <c r="J137" s="84"/>
      <c r="K137" s="84"/>
    </row>
    <row r="138" spans="1:11" ht="15.75">
      <c r="A138" s="16"/>
      <c r="B138" s="16"/>
      <c r="C138" s="16"/>
      <c r="D138" s="16"/>
      <c r="E138" s="16"/>
      <c r="F138" s="16"/>
      <c r="G138" s="16"/>
      <c r="H138" s="84" t="s">
        <v>15</v>
      </c>
      <c r="I138" s="84"/>
      <c r="J138" s="84"/>
      <c r="K138" s="84"/>
    </row>
    <row r="149" spans="9:9">
      <c r="I149" s="68" t="s">
        <v>39</v>
      </c>
    </row>
  </sheetData>
  <dataConsolidate/>
  <mergeCells count="14">
    <mergeCell ref="H128:K128"/>
    <mergeCell ref="I126:K126"/>
    <mergeCell ref="A1:K1"/>
    <mergeCell ref="A2:K2"/>
    <mergeCell ref="A3:K3"/>
    <mergeCell ref="A6:K6"/>
    <mergeCell ref="A115:K115"/>
    <mergeCell ref="H132:K132"/>
    <mergeCell ref="H134:K134"/>
    <mergeCell ref="H137:K137"/>
    <mergeCell ref="H138:K138"/>
    <mergeCell ref="H129:K129"/>
    <mergeCell ref="H130:K130"/>
    <mergeCell ref="H131:K131"/>
  </mergeCells>
  <pageMargins left="0.35433070866141736" right="0" top="0.23622047244094491" bottom="0.51181102362204722" header="0.23622047244094491" footer="0.31496062992125984"/>
  <pageSetup paperSize="5" scale="55" orientation="landscape" horizontalDpi="4294967293" verticalDpi="1200" r:id="rId1"/>
  <rowBreaks count="3" manualBreakCount="3">
    <brk id="24" max="11" man="1"/>
    <brk id="114" max="11" man="1"/>
    <brk id="1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="70" zoomScaleNormal="60" zoomScaleSheetLayoutView="70" workbookViewId="0">
      <selection activeCell="C9" sqref="C9"/>
    </sheetView>
  </sheetViews>
  <sheetFormatPr defaultRowHeight="15"/>
  <cols>
    <col min="1" max="1" width="5.28515625" style="8" customWidth="1"/>
    <col min="2" max="2" width="41.42578125" style="8" customWidth="1"/>
    <col min="3" max="3" width="21.5703125" style="8" customWidth="1"/>
    <col min="4" max="4" width="22.140625" style="68" customWidth="1"/>
    <col min="5" max="5" width="32.42578125" style="68" customWidth="1"/>
    <col min="6" max="6" width="30.28515625" style="68" customWidth="1"/>
    <col min="7" max="7" width="14.5703125" style="68" customWidth="1"/>
    <col min="8" max="8" width="35.140625" style="68" customWidth="1"/>
    <col min="9" max="9" width="23.5703125" style="68" customWidth="1"/>
    <col min="10" max="10" width="25" style="68" customWidth="1"/>
    <col min="11" max="11" width="24.7109375" style="68" customWidth="1"/>
    <col min="12" max="12" width="2.85546875" style="8" customWidth="1"/>
    <col min="13" max="13" width="9.140625" style="8"/>
    <col min="14" max="14" width="19.42578125" style="8" customWidth="1"/>
    <col min="15" max="15" width="10" style="8" bestFit="1" customWidth="1"/>
    <col min="16" max="16" width="9.140625" style="8"/>
    <col min="17" max="17" width="10" style="8" bestFit="1" customWidth="1"/>
    <col min="18" max="16384" width="9.140625" style="8"/>
  </cols>
  <sheetData>
    <row r="1" spans="1:17" ht="20.2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7" ht="20.25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7" ht="25.5" customHeight="1">
      <c r="A3" s="84" t="s">
        <v>578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7" ht="15.75" thickBot="1"/>
    <row r="5" spans="1:17" ht="66" customHeight="1" thickTop="1" thickBot="1">
      <c r="A5" s="9" t="s">
        <v>0</v>
      </c>
      <c r="B5" s="10" t="s">
        <v>1</v>
      </c>
      <c r="C5" s="10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37" t="s">
        <v>10</v>
      </c>
      <c r="L5" s="11"/>
    </row>
    <row r="6" spans="1:17" ht="43.5" customHeight="1" thickTop="1">
      <c r="A6" s="86" t="s">
        <v>42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11"/>
    </row>
    <row r="7" spans="1:17" ht="45.75" customHeight="1">
      <c r="A7" s="12">
        <v>1</v>
      </c>
      <c r="B7" s="2" t="s">
        <v>575</v>
      </c>
      <c r="C7" s="13">
        <v>198987525</v>
      </c>
      <c r="D7" s="13">
        <v>198950000</v>
      </c>
      <c r="E7" s="6" t="s">
        <v>728</v>
      </c>
      <c r="F7" s="7" t="s">
        <v>729</v>
      </c>
      <c r="G7" s="7" t="s">
        <v>16</v>
      </c>
      <c r="H7" s="7" t="s">
        <v>730</v>
      </c>
      <c r="I7" s="7" t="s">
        <v>731</v>
      </c>
      <c r="J7" s="13">
        <f>D7-114000</f>
        <v>198836000</v>
      </c>
      <c r="K7" s="38">
        <f>J7</f>
        <v>198836000</v>
      </c>
      <c r="N7" s="79">
        <f>J7-D7</f>
        <v>-114000</v>
      </c>
      <c r="O7" s="15"/>
      <c r="P7" s="15">
        <f>0.005*N7</f>
        <v>-570</v>
      </c>
      <c r="Q7" s="15">
        <f>N7-P7</f>
        <v>-113430</v>
      </c>
    </row>
    <row r="8" spans="1:17" ht="45.75" customHeight="1">
      <c r="A8" s="12">
        <v>2</v>
      </c>
      <c r="B8" s="2" t="s">
        <v>576</v>
      </c>
      <c r="C8" s="13">
        <v>199535700</v>
      </c>
      <c r="D8" s="13">
        <v>199450000</v>
      </c>
      <c r="E8" s="6" t="s">
        <v>713</v>
      </c>
      <c r="F8" s="7" t="s">
        <v>714</v>
      </c>
      <c r="G8" s="7" t="s">
        <v>16</v>
      </c>
      <c r="H8" s="7" t="s">
        <v>715</v>
      </c>
      <c r="I8" s="7" t="s">
        <v>716</v>
      </c>
      <c r="J8" s="13">
        <f>D8-108000</f>
        <v>199342000</v>
      </c>
      <c r="K8" s="38">
        <f t="shared" ref="K8:K41" si="0">J8</f>
        <v>199342000</v>
      </c>
      <c r="N8" s="79">
        <f t="shared" ref="N8:N41" si="1">J8-D8</f>
        <v>-108000</v>
      </c>
      <c r="O8" s="15"/>
      <c r="P8" s="15">
        <f t="shared" ref="P8:P52" si="2">0.005*N8</f>
        <v>-540</v>
      </c>
      <c r="Q8" s="15">
        <f t="shared" ref="Q8:Q52" si="3">N8-P8</f>
        <v>-107460</v>
      </c>
    </row>
    <row r="9" spans="1:17" s="16" customFormat="1" ht="45.75" customHeight="1">
      <c r="A9" s="12">
        <f t="shared" ref="A9:A48" si="4">A8+1</f>
        <v>3</v>
      </c>
      <c r="B9" s="2" t="s">
        <v>577</v>
      </c>
      <c r="C9" s="13">
        <v>199535700</v>
      </c>
      <c r="D9" s="13">
        <v>199470000</v>
      </c>
      <c r="E9" s="6" t="s">
        <v>174</v>
      </c>
      <c r="F9" s="7" t="s">
        <v>175</v>
      </c>
      <c r="G9" s="7" t="s">
        <v>16</v>
      </c>
      <c r="H9" s="7" t="s">
        <v>253</v>
      </c>
      <c r="I9" s="7" t="s">
        <v>254</v>
      </c>
      <c r="J9" s="13">
        <f>D9-105000</f>
        <v>199365000</v>
      </c>
      <c r="K9" s="38">
        <f t="shared" si="0"/>
        <v>199365000</v>
      </c>
      <c r="N9" s="79">
        <f t="shared" si="1"/>
        <v>-105000</v>
      </c>
      <c r="P9" s="16">
        <f t="shared" si="2"/>
        <v>-525</v>
      </c>
      <c r="Q9" s="16">
        <f t="shared" si="3"/>
        <v>-104475</v>
      </c>
    </row>
    <row r="10" spans="1:17" s="73" customFormat="1" ht="45.75" customHeight="1">
      <c r="A10" s="12">
        <f t="shared" si="4"/>
        <v>4</v>
      </c>
      <c r="B10" s="2" t="s">
        <v>579</v>
      </c>
      <c r="C10" s="70">
        <v>199535700</v>
      </c>
      <c r="D10" s="70">
        <v>199455000</v>
      </c>
      <c r="E10" s="6" t="s">
        <v>692</v>
      </c>
      <c r="F10" s="7" t="s">
        <v>693</v>
      </c>
      <c r="G10" s="7" t="s">
        <v>16</v>
      </c>
      <c r="H10" s="7" t="s">
        <v>694</v>
      </c>
      <c r="I10" s="7" t="s">
        <v>695</v>
      </c>
      <c r="J10" s="13">
        <f>D10-105000</f>
        <v>199350000</v>
      </c>
      <c r="K10" s="38">
        <f t="shared" si="0"/>
        <v>199350000</v>
      </c>
      <c r="N10" s="79">
        <f t="shared" si="1"/>
        <v>-105000</v>
      </c>
      <c r="P10" s="73">
        <f t="shared" si="2"/>
        <v>-525</v>
      </c>
      <c r="Q10" s="73">
        <f t="shared" si="3"/>
        <v>-104475</v>
      </c>
    </row>
    <row r="11" spans="1:17" ht="45.75" customHeight="1">
      <c r="A11" s="12">
        <v>5</v>
      </c>
      <c r="B11" s="2" t="s">
        <v>580</v>
      </c>
      <c r="C11" s="13">
        <v>199535700</v>
      </c>
      <c r="D11" s="13">
        <v>199425000</v>
      </c>
      <c r="E11" s="6" t="s">
        <v>564</v>
      </c>
      <c r="F11" s="7" t="s">
        <v>565</v>
      </c>
      <c r="G11" s="7" t="s">
        <v>16</v>
      </c>
      <c r="H11" s="7" t="s">
        <v>566</v>
      </c>
      <c r="I11" s="7" t="s">
        <v>567</v>
      </c>
      <c r="J11" s="13">
        <f>D11-113000</f>
        <v>199312000</v>
      </c>
      <c r="K11" s="38">
        <f t="shared" si="0"/>
        <v>199312000</v>
      </c>
      <c r="N11" s="79">
        <f t="shared" si="1"/>
        <v>-113000</v>
      </c>
      <c r="O11" s="15"/>
      <c r="P11" s="15">
        <f t="shared" si="2"/>
        <v>-565</v>
      </c>
      <c r="Q11" s="15">
        <f t="shared" si="3"/>
        <v>-112435</v>
      </c>
    </row>
    <row r="12" spans="1:17" ht="45.75" customHeight="1">
      <c r="A12" s="12">
        <v>6</v>
      </c>
      <c r="B12" s="2" t="s">
        <v>581</v>
      </c>
      <c r="C12" s="13">
        <v>199535700</v>
      </c>
      <c r="D12" s="13">
        <v>199430000</v>
      </c>
      <c r="E12" s="6" t="s">
        <v>526</v>
      </c>
      <c r="F12" s="7" t="s">
        <v>527</v>
      </c>
      <c r="G12" s="7" t="s">
        <v>16</v>
      </c>
      <c r="H12" s="7" t="s">
        <v>528</v>
      </c>
      <c r="I12" s="7" t="s">
        <v>529</v>
      </c>
      <c r="J12" s="13">
        <f>D12-102000</f>
        <v>199328000</v>
      </c>
      <c r="K12" s="38">
        <f t="shared" si="0"/>
        <v>199328000</v>
      </c>
      <c r="N12" s="79">
        <f t="shared" si="1"/>
        <v>-102000</v>
      </c>
      <c r="O12" s="15"/>
      <c r="P12" s="15">
        <f t="shared" si="2"/>
        <v>-510</v>
      </c>
      <c r="Q12" s="15">
        <f t="shared" si="3"/>
        <v>-101490</v>
      </c>
    </row>
    <row r="13" spans="1:17" ht="45.75" customHeight="1">
      <c r="A13" s="12">
        <v>7</v>
      </c>
      <c r="B13" s="2" t="s">
        <v>582</v>
      </c>
      <c r="C13" s="13">
        <v>199535700</v>
      </c>
      <c r="D13" s="13">
        <v>199460000</v>
      </c>
      <c r="E13" s="6" t="s">
        <v>162</v>
      </c>
      <c r="F13" s="7" t="s">
        <v>524</v>
      </c>
      <c r="G13" s="7" t="s">
        <v>16</v>
      </c>
      <c r="H13" s="7" t="s">
        <v>525</v>
      </c>
      <c r="I13" s="7" t="s">
        <v>180</v>
      </c>
      <c r="J13" s="13">
        <f>D13-120000</f>
        <v>199340000</v>
      </c>
      <c r="K13" s="38">
        <f t="shared" si="0"/>
        <v>199340000</v>
      </c>
      <c r="N13" s="79">
        <f t="shared" si="1"/>
        <v>-120000</v>
      </c>
      <c r="O13" s="15"/>
      <c r="P13" s="15">
        <f t="shared" si="2"/>
        <v>-600</v>
      </c>
      <c r="Q13" s="15">
        <f t="shared" si="3"/>
        <v>-119400</v>
      </c>
    </row>
    <row r="14" spans="1:17" ht="45.75" customHeight="1">
      <c r="A14" s="12">
        <f t="shared" si="4"/>
        <v>8</v>
      </c>
      <c r="B14" s="2" t="s">
        <v>583</v>
      </c>
      <c r="C14" s="13">
        <v>153489000</v>
      </c>
      <c r="D14" s="13">
        <v>153400000</v>
      </c>
      <c r="E14" s="6" t="s">
        <v>696</v>
      </c>
      <c r="F14" s="7" t="s">
        <v>697</v>
      </c>
      <c r="G14" s="7" t="s">
        <v>16</v>
      </c>
      <c r="H14" s="7" t="s">
        <v>169</v>
      </c>
      <c r="I14" s="7" t="s">
        <v>698</v>
      </c>
      <c r="J14" s="13">
        <f>D14-106000</f>
        <v>153294000</v>
      </c>
      <c r="K14" s="38">
        <f t="shared" si="0"/>
        <v>153294000</v>
      </c>
      <c r="N14" s="79">
        <f t="shared" si="1"/>
        <v>-106000</v>
      </c>
      <c r="O14" s="15"/>
      <c r="P14" s="15">
        <f t="shared" si="2"/>
        <v>-530</v>
      </c>
      <c r="Q14" s="15">
        <f t="shared" si="3"/>
        <v>-105470</v>
      </c>
    </row>
    <row r="15" spans="1:17" ht="45.75" customHeight="1">
      <c r="A15" s="12">
        <v>9</v>
      </c>
      <c r="B15" s="2" t="s">
        <v>584</v>
      </c>
      <c r="C15" s="13">
        <v>122243025</v>
      </c>
      <c r="D15" s="13">
        <v>122140000</v>
      </c>
      <c r="E15" s="6" t="s">
        <v>732</v>
      </c>
      <c r="F15" s="7" t="s">
        <v>733</v>
      </c>
      <c r="G15" s="7" t="s">
        <v>16</v>
      </c>
      <c r="H15" s="7" t="s">
        <v>734</v>
      </c>
      <c r="I15" s="7" t="s">
        <v>735</v>
      </c>
      <c r="J15" s="13">
        <f>D15-104000</f>
        <v>122036000</v>
      </c>
      <c r="K15" s="38">
        <f t="shared" si="0"/>
        <v>122036000</v>
      </c>
      <c r="N15" s="79">
        <f t="shared" si="1"/>
        <v>-104000</v>
      </c>
      <c r="O15" s="15"/>
      <c r="P15" s="15">
        <f t="shared" si="2"/>
        <v>-520</v>
      </c>
      <c r="Q15" s="15">
        <f t="shared" si="3"/>
        <v>-103480</v>
      </c>
    </row>
    <row r="16" spans="1:17" ht="45.75" customHeight="1">
      <c r="A16" s="12">
        <f t="shared" si="4"/>
        <v>10</v>
      </c>
      <c r="B16" s="2" t="s">
        <v>585</v>
      </c>
      <c r="C16" s="13">
        <v>199535700</v>
      </c>
      <c r="D16" s="13">
        <v>199435000</v>
      </c>
      <c r="E16" s="6" t="s">
        <v>199</v>
      </c>
      <c r="F16" s="7" t="s">
        <v>200</v>
      </c>
      <c r="G16" s="7" t="s">
        <v>16</v>
      </c>
      <c r="H16" s="7" t="s">
        <v>201</v>
      </c>
      <c r="I16" s="7" t="s">
        <v>202</v>
      </c>
      <c r="J16" s="13">
        <f>D16-120000</f>
        <v>199315000</v>
      </c>
      <c r="K16" s="38">
        <f t="shared" si="0"/>
        <v>199315000</v>
      </c>
      <c r="N16" s="79">
        <f t="shared" si="1"/>
        <v>-120000</v>
      </c>
      <c r="O16" s="15"/>
      <c r="P16" s="15">
        <f t="shared" si="2"/>
        <v>-600</v>
      </c>
      <c r="Q16" s="15">
        <f t="shared" si="3"/>
        <v>-119400</v>
      </c>
    </row>
    <row r="17" spans="1:17" ht="45.75" customHeight="1">
      <c r="A17" s="12">
        <f t="shared" si="4"/>
        <v>11</v>
      </c>
      <c r="B17" s="2" t="s">
        <v>586</v>
      </c>
      <c r="C17" s="13">
        <v>199535700</v>
      </c>
      <c r="D17" s="13">
        <v>199450000</v>
      </c>
      <c r="E17" s="6" t="s">
        <v>651</v>
      </c>
      <c r="F17" s="7" t="s">
        <v>652</v>
      </c>
      <c r="G17" s="7" t="s">
        <v>16</v>
      </c>
      <c r="H17" s="7" t="s">
        <v>654</v>
      </c>
      <c r="I17" s="7" t="s">
        <v>653</v>
      </c>
      <c r="J17" s="13">
        <f>D17-118000</f>
        <v>199332000</v>
      </c>
      <c r="K17" s="38">
        <f t="shared" si="0"/>
        <v>199332000</v>
      </c>
      <c r="N17" s="79">
        <f t="shared" si="1"/>
        <v>-118000</v>
      </c>
      <c r="O17" s="15"/>
      <c r="P17" s="15">
        <f t="shared" si="2"/>
        <v>-590</v>
      </c>
      <c r="Q17" s="15">
        <f t="shared" si="3"/>
        <v>-117410</v>
      </c>
    </row>
    <row r="18" spans="1:17" ht="45.75" customHeight="1">
      <c r="A18" s="12">
        <f t="shared" si="4"/>
        <v>12</v>
      </c>
      <c r="B18" s="2" t="s">
        <v>587</v>
      </c>
      <c r="C18" s="13">
        <v>184845125</v>
      </c>
      <c r="D18" s="13">
        <v>184750000</v>
      </c>
      <c r="E18" s="6" t="s">
        <v>683</v>
      </c>
      <c r="F18" s="7" t="s">
        <v>684</v>
      </c>
      <c r="G18" s="7" t="s">
        <v>16</v>
      </c>
      <c r="H18" s="7" t="s">
        <v>685</v>
      </c>
      <c r="I18" s="7" t="s">
        <v>686</v>
      </c>
      <c r="J18" s="13">
        <f>D18-106000</f>
        <v>184644000</v>
      </c>
      <c r="K18" s="38">
        <f t="shared" si="0"/>
        <v>184644000</v>
      </c>
      <c r="N18" s="79">
        <f t="shared" si="1"/>
        <v>-106000</v>
      </c>
      <c r="O18" s="15"/>
      <c r="P18" s="15">
        <f t="shared" si="2"/>
        <v>-530</v>
      </c>
      <c r="Q18" s="15">
        <f t="shared" si="3"/>
        <v>-105470</v>
      </c>
    </row>
    <row r="19" spans="1:17" ht="45.75" customHeight="1">
      <c r="A19" s="12">
        <f t="shared" si="4"/>
        <v>13</v>
      </c>
      <c r="B19" s="2" t="s">
        <v>588</v>
      </c>
      <c r="C19" s="13">
        <v>199535700</v>
      </c>
      <c r="D19" s="13">
        <v>199352000</v>
      </c>
      <c r="E19" s="6" t="s">
        <v>666</v>
      </c>
      <c r="F19" s="7" t="s">
        <v>667</v>
      </c>
      <c r="G19" s="7" t="s">
        <v>16</v>
      </c>
      <c r="H19" s="7" t="s">
        <v>668</v>
      </c>
      <c r="I19" s="7" t="s">
        <v>669</v>
      </c>
      <c r="J19" s="13">
        <f>D19-116000</f>
        <v>199236000</v>
      </c>
      <c r="K19" s="38">
        <f t="shared" si="0"/>
        <v>199236000</v>
      </c>
      <c r="N19" s="79">
        <f t="shared" si="1"/>
        <v>-116000</v>
      </c>
      <c r="O19" s="15"/>
      <c r="P19" s="15">
        <f t="shared" si="2"/>
        <v>-580</v>
      </c>
      <c r="Q19" s="15">
        <f t="shared" si="3"/>
        <v>-115420</v>
      </c>
    </row>
    <row r="20" spans="1:17" ht="45.75" customHeight="1">
      <c r="A20" s="12">
        <f t="shared" si="4"/>
        <v>14</v>
      </c>
      <c r="B20" s="2" t="s">
        <v>589</v>
      </c>
      <c r="C20" s="13">
        <v>199535700</v>
      </c>
      <c r="D20" s="13">
        <v>199371000</v>
      </c>
      <c r="E20" s="6" t="s">
        <v>643</v>
      </c>
      <c r="F20" s="7" t="s">
        <v>644</v>
      </c>
      <c r="G20" s="7" t="s">
        <v>126</v>
      </c>
      <c r="H20" s="7" t="s">
        <v>645</v>
      </c>
      <c r="I20" s="7" t="s">
        <v>646</v>
      </c>
      <c r="J20" s="13">
        <f>D20-120000</f>
        <v>199251000</v>
      </c>
      <c r="K20" s="38">
        <f t="shared" si="0"/>
        <v>199251000</v>
      </c>
      <c r="N20" s="79">
        <f t="shared" si="1"/>
        <v>-120000</v>
      </c>
      <c r="O20" s="15"/>
      <c r="P20" s="15">
        <f t="shared" si="2"/>
        <v>-600</v>
      </c>
      <c r="Q20" s="15">
        <f t="shared" si="3"/>
        <v>-119400</v>
      </c>
    </row>
    <row r="21" spans="1:17" ht="45.75" customHeight="1">
      <c r="A21" s="12">
        <f t="shared" si="4"/>
        <v>15</v>
      </c>
      <c r="B21" s="2" t="s">
        <v>590</v>
      </c>
      <c r="C21" s="13">
        <v>199535700</v>
      </c>
      <c r="D21" s="13">
        <v>199363000</v>
      </c>
      <c r="E21" s="6" t="s">
        <v>647</v>
      </c>
      <c r="F21" s="7" t="s">
        <v>648</v>
      </c>
      <c r="G21" s="7" t="s">
        <v>16</v>
      </c>
      <c r="H21" s="7" t="s">
        <v>649</v>
      </c>
      <c r="I21" s="7" t="s">
        <v>650</v>
      </c>
      <c r="J21" s="13">
        <f>D21-115000</f>
        <v>199248000</v>
      </c>
      <c r="K21" s="38">
        <f t="shared" si="0"/>
        <v>199248000</v>
      </c>
      <c r="N21" s="79">
        <f t="shared" si="1"/>
        <v>-115000</v>
      </c>
      <c r="O21" s="15"/>
      <c r="P21" s="15">
        <f t="shared" si="2"/>
        <v>-575</v>
      </c>
      <c r="Q21" s="15">
        <f t="shared" si="3"/>
        <v>-114425</v>
      </c>
    </row>
    <row r="22" spans="1:17" ht="45.75" customHeight="1">
      <c r="A22" s="12">
        <f t="shared" si="4"/>
        <v>16</v>
      </c>
      <c r="B22" s="2" t="s">
        <v>591</v>
      </c>
      <c r="C22" s="13">
        <v>199535700</v>
      </c>
      <c r="D22" s="13">
        <v>199450000</v>
      </c>
      <c r="E22" s="6" t="s">
        <v>20</v>
      </c>
      <c r="F22" s="7" t="s">
        <v>31</v>
      </c>
      <c r="G22" s="7" t="s">
        <v>16</v>
      </c>
      <c r="H22" s="7" t="s">
        <v>530</v>
      </c>
      <c r="I22" s="7" t="s">
        <v>34</v>
      </c>
      <c r="J22" s="13">
        <f>D22-105000</f>
        <v>199345000</v>
      </c>
      <c r="K22" s="38">
        <f t="shared" si="0"/>
        <v>199345000</v>
      </c>
      <c r="N22" s="79">
        <f t="shared" si="1"/>
        <v>-105000</v>
      </c>
      <c r="O22" s="15"/>
      <c r="P22" s="15">
        <f t="shared" si="2"/>
        <v>-525</v>
      </c>
      <c r="Q22" s="15">
        <f t="shared" si="3"/>
        <v>-104475</v>
      </c>
    </row>
    <row r="23" spans="1:17" ht="45.75" customHeight="1">
      <c r="A23" s="12">
        <f t="shared" si="4"/>
        <v>17</v>
      </c>
      <c r="B23" s="2" t="s">
        <v>592</v>
      </c>
      <c r="C23" s="13">
        <v>199535700</v>
      </c>
      <c r="D23" s="13">
        <v>199450000</v>
      </c>
      <c r="E23" s="6" t="s">
        <v>196</v>
      </c>
      <c r="F23" s="7" t="s">
        <v>197</v>
      </c>
      <c r="G23" s="7" t="s">
        <v>16</v>
      </c>
      <c r="H23" s="7" t="s">
        <v>198</v>
      </c>
      <c r="I23" s="7" t="s">
        <v>237</v>
      </c>
      <c r="J23" s="13">
        <f>D23-114000</f>
        <v>199336000</v>
      </c>
      <c r="K23" s="38">
        <f t="shared" si="0"/>
        <v>199336000</v>
      </c>
      <c r="N23" s="79">
        <f t="shared" si="1"/>
        <v>-114000</v>
      </c>
      <c r="O23" s="15"/>
      <c r="P23" s="15">
        <f t="shared" si="2"/>
        <v>-570</v>
      </c>
      <c r="Q23" s="15">
        <f t="shared" si="3"/>
        <v>-113430</v>
      </c>
    </row>
    <row r="24" spans="1:17" ht="45.75" customHeight="1">
      <c r="A24" s="12">
        <f t="shared" si="4"/>
        <v>18</v>
      </c>
      <c r="B24" s="2" t="s">
        <v>593</v>
      </c>
      <c r="C24" s="13">
        <v>199535700</v>
      </c>
      <c r="D24" s="13">
        <v>199450000</v>
      </c>
      <c r="E24" s="6" t="s">
        <v>687</v>
      </c>
      <c r="F24" s="7" t="s">
        <v>533</v>
      </c>
      <c r="G24" s="7" t="s">
        <v>16</v>
      </c>
      <c r="H24" s="7" t="s">
        <v>534</v>
      </c>
      <c r="I24" s="7" t="s">
        <v>535</v>
      </c>
      <c r="J24" s="13">
        <f>D24-120000</f>
        <v>199330000</v>
      </c>
      <c r="K24" s="38">
        <f t="shared" si="0"/>
        <v>199330000</v>
      </c>
      <c r="N24" s="79">
        <f t="shared" si="1"/>
        <v>-120000</v>
      </c>
      <c r="O24" s="15"/>
      <c r="P24" s="15">
        <f t="shared" si="2"/>
        <v>-600</v>
      </c>
      <c r="Q24" s="15">
        <f t="shared" si="3"/>
        <v>-119400</v>
      </c>
    </row>
    <row r="25" spans="1:17" ht="45.75" customHeight="1">
      <c r="A25" s="12">
        <f t="shared" si="4"/>
        <v>19</v>
      </c>
      <c r="B25" s="2" t="s">
        <v>594</v>
      </c>
      <c r="C25" s="13">
        <v>199535700</v>
      </c>
      <c r="D25" s="13">
        <v>199450000</v>
      </c>
      <c r="E25" s="6" t="s">
        <v>670</v>
      </c>
      <c r="F25" s="7" t="s">
        <v>671</v>
      </c>
      <c r="G25" s="7" t="s">
        <v>145</v>
      </c>
      <c r="H25" s="7" t="s">
        <v>672</v>
      </c>
      <c r="I25" s="7" t="s">
        <v>673</v>
      </c>
      <c r="J25" s="13">
        <f>D25-118000</f>
        <v>199332000</v>
      </c>
      <c r="K25" s="38">
        <f t="shared" si="0"/>
        <v>199332000</v>
      </c>
      <c r="N25" s="79">
        <f t="shared" si="1"/>
        <v>-118000</v>
      </c>
      <c r="O25" s="15"/>
      <c r="P25" s="15">
        <f t="shared" si="2"/>
        <v>-590</v>
      </c>
      <c r="Q25" s="15">
        <f t="shared" si="3"/>
        <v>-117410</v>
      </c>
    </row>
    <row r="26" spans="1:17" ht="45.75" customHeight="1">
      <c r="A26" s="12">
        <f t="shared" si="4"/>
        <v>20</v>
      </c>
      <c r="B26" s="2" t="s">
        <v>595</v>
      </c>
      <c r="C26" s="13">
        <v>199535700</v>
      </c>
      <c r="D26" s="13">
        <v>199450000</v>
      </c>
      <c r="E26" s="71" t="s">
        <v>635</v>
      </c>
      <c r="F26" s="7" t="s">
        <v>636</v>
      </c>
      <c r="G26" s="7" t="s">
        <v>16</v>
      </c>
      <c r="H26" s="7" t="s">
        <v>637</v>
      </c>
      <c r="I26" s="7" t="s">
        <v>638</v>
      </c>
      <c r="J26" s="13">
        <f>D26-112000</f>
        <v>199338000</v>
      </c>
      <c r="K26" s="38">
        <f t="shared" si="0"/>
        <v>199338000</v>
      </c>
      <c r="N26" s="79">
        <f t="shared" si="1"/>
        <v>-112000</v>
      </c>
      <c r="O26" s="15"/>
      <c r="P26" s="15">
        <f t="shared" si="2"/>
        <v>-560</v>
      </c>
      <c r="Q26" s="15">
        <f t="shared" si="3"/>
        <v>-111440</v>
      </c>
    </row>
    <row r="27" spans="1:17" ht="45.75" customHeight="1">
      <c r="A27" s="12">
        <f t="shared" si="4"/>
        <v>21</v>
      </c>
      <c r="B27" s="2" t="s">
        <v>596</v>
      </c>
      <c r="C27" s="13">
        <v>120598500</v>
      </c>
      <c r="D27" s="13">
        <v>120500000</v>
      </c>
      <c r="E27" s="6" t="s">
        <v>112</v>
      </c>
      <c r="F27" s="7" t="s">
        <v>168</v>
      </c>
      <c r="G27" s="7" t="s">
        <v>16</v>
      </c>
      <c r="H27" s="7" t="s">
        <v>169</v>
      </c>
      <c r="I27" s="7" t="s">
        <v>170</v>
      </c>
      <c r="J27" s="13">
        <f>D27-120000</f>
        <v>120380000</v>
      </c>
      <c r="K27" s="38">
        <f t="shared" si="0"/>
        <v>120380000</v>
      </c>
      <c r="N27" s="79">
        <f t="shared" si="1"/>
        <v>-120000</v>
      </c>
      <c r="O27" s="15"/>
      <c r="P27" s="15">
        <f t="shared" si="2"/>
        <v>-600</v>
      </c>
      <c r="Q27" s="15">
        <f t="shared" si="3"/>
        <v>-119400</v>
      </c>
    </row>
    <row r="28" spans="1:17" ht="45.75" customHeight="1">
      <c r="A28" s="12">
        <f t="shared" si="4"/>
        <v>22</v>
      </c>
      <c r="B28" s="2" t="s">
        <v>597</v>
      </c>
      <c r="C28" s="13">
        <v>199535700</v>
      </c>
      <c r="D28" s="13">
        <v>199450000</v>
      </c>
      <c r="E28" s="6" t="s">
        <v>495</v>
      </c>
      <c r="F28" s="7" t="s">
        <v>655</v>
      </c>
      <c r="G28" s="7" t="s">
        <v>16</v>
      </c>
      <c r="H28" s="7" t="s">
        <v>656</v>
      </c>
      <c r="I28" s="7" t="s">
        <v>498</v>
      </c>
      <c r="J28" s="13">
        <f>D28-115000</f>
        <v>199335000</v>
      </c>
      <c r="K28" s="38">
        <f t="shared" si="0"/>
        <v>199335000</v>
      </c>
      <c r="N28" s="79">
        <f t="shared" si="1"/>
        <v>-115000</v>
      </c>
      <c r="O28" s="15"/>
      <c r="P28" s="15">
        <f t="shared" si="2"/>
        <v>-575</v>
      </c>
      <c r="Q28" s="15">
        <f t="shared" si="3"/>
        <v>-114425</v>
      </c>
    </row>
    <row r="29" spans="1:17" ht="45.75" customHeight="1">
      <c r="A29" s="12">
        <f t="shared" si="4"/>
        <v>23</v>
      </c>
      <c r="B29" s="2" t="s">
        <v>598</v>
      </c>
      <c r="C29" s="13">
        <v>199535700</v>
      </c>
      <c r="D29" s="13">
        <v>199450000</v>
      </c>
      <c r="E29" s="6" t="s">
        <v>446</v>
      </c>
      <c r="F29" s="7" t="s">
        <v>447</v>
      </c>
      <c r="G29" s="7" t="s">
        <v>126</v>
      </c>
      <c r="H29" s="7" t="s">
        <v>448</v>
      </c>
      <c r="I29" s="7" t="s">
        <v>449</v>
      </c>
      <c r="J29" s="13">
        <f>D29-113000</f>
        <v>199337000</v>
      </c>
      <c r="K29" s="38">
        <f t="shared" si="0"/>
        <v>199337000</v>
      </c>
      <c r="N29" s="79">
        <f t="shared" si="1"/>
        <v>-113000</v>
      </c>
      <c r="O29" s="15"/>
      <c r="P29" s="15">
        <f t="shared" si="2"/>
        <v>-565</v>
      </c>
      <c r="Q29" s="15">
        <f t="shared" si="3"/>
        <v>-112435</v>
      </c>
    </row>
    <row r="30" spans="1:17" ht="45.75" customHeight="1">
      <c r="A30" s="12">
        <f t="shared" si="4"/>
        <v>24</v>
      </c>
      <c r="B30" s="2" t="s">
        <v>599</v>
      </c>
      <c r="C30" s="13">
        <v>184734975</v>
      </c>
      <c r="D30" s="13">
        <v>184645000</v>
      </c>
      <c r="E30" s="6" t="s">
        <v>743</v>
      </c>
      <c r="F30" s="7" t="s">
        <v>744</v>
      </c>
      <c r="G30" s="7" t="s">
        <v>16</v>
      </c>
      <c r="H30" s="7" t="s">
        <v>745</v>
      </c>
      <c r="I30" s="7" t="s">
        <v>746</v>
      </c>
      <c r="J30" s="13">
        <f>D30-120000</f>
        <v>184525000</v>
      </c>
      <c r="K30" s="38">
        <f t="shared" si="0"/>
        <v>184525000</v>
      </c>
      <c r="N30" s="79">
        <f t="shared" si="1"/>
        <v>-120000</v>
      </c>
      <c r="O30" s="15"/>
      <c r="P30" s="15">
        <f t="shared" si="2"/>
        <v>-600</v>
      </c>
      <c r="Q30" s="15">
        <f t="shared" si="3"/>
        <v>-119400</v>
      </c>
    </row>
    <row r="31" spans="1:17" ht="45.75" customHeight="1">
      <c r="A31" s="12">
        <f t="shared" si="4"/>
        <v>25</v>
      </c>
      <c r="B31" s="2" t="s">
        <v>600</v>
      </c>
      <c r="C31" s="13">
        <v>184734975</v>
      </c>
      <c r="D31" s="13">
        <v>184650000</v>
      </c>
      <c r="E31" s="6" t="s">
        <v>752</v>
      </c>
      <c r="F31" s="7" t="s">
        <v>753</v>
      </c>
      <c r="G31" s="7" t="s">
        <v>16</v>
      </c>
      <c r="H31" s="7" t="s">
        <v>751</v>
      </c>
      <c r="I31" s="7" t="s">
        <v>754</v>
      </c>
      <c r="J31" s="13">
        <f>D31-120000</f>
        <v>184530000</v>
      </c>
      <c r="K31" s="38">
        <f t="shared" si="0"/>
        <v>184530000</v>
      </c>
      <c r="N31" s="79">
        <f t="shared" si="1"/>
        <v>-120000</v>
      </c>
      <c r="O31" s="15"/>
      <c r="P31" s="15">
        <f t="shared" si="2"/>
        <v>-600</v>
      </c>
      <c r="Q31" s="15">
        <f t="shared" si="3"/>
        <v>-119400</v>
      </c>
    </row>
    <row r="32" spans="1:17" ht="45.75" customHeight="1">
      <c r="A32" s="12">
        <f t="shared" si="4"/>
        <v>26</v>
      </c>
      <c r="B32" s="2" t="s">
        <v>601</v>
      </c>
      <c r="C32" s="13">
        <v>184734975</v>
      </c>
      <c r="D32" s="13">
        <v>184640000</v>
      </c>
      <c r="E32" s="6" t="s">
        <v>475</v>
      </c>
      <c r="F32" s="7" t="s">
        <v>476</v>
      </c>
      <c r="G32" s="7" t="s">
        <v>16</v>
      </c>
      <c r="H32" s="7" t="s">
        <v>477</v>
      </c>
      <c r="I32" s="7" t="s">
        <v>478</v>
      </c>
      <c r="J32" s="13">
        <f>D32-112000</f>
        <v>184528000</v>
      </c>
      <c r="K32" s="38">
        <f t="shared" si="0"/>
        <v>184528000</v>
      </c>
      <c r="N32" s="79">
        <f t="shared" si="1"/>
        <v>-112000</v>
      </c>
      <c r="O32" s="15"/>
      <c r="P32" s="15">
        <f t="shared" si="2"/>
        <v>-560</v>
      </c>
      <c r="Q32" s="15">
        <f t="shared" si="3"/>
        <v>-111440</v>
      </c>
    </row>
    <row r="33" spans="1:17" ht="45.75" customHeight="1">
      <c r="A33" s="12">
        <f t="shared" si="4"/>
        <v>27</v>
      </c>
      <c r="B33" s="2" t="s">
        <v>602</v>
      </c>
      <c r="C33" s="13">
        <v>184734975</v>
      </c>
      <c r="D33" s="13">
        <v>187400000</v>
      </c>
      <c r="E33" s="6" t="s">
        <v>702</v>
      </c>
      <c r="F33" s="7" t="s">
        <v>699</v>
      </c>
      <c r="G33" s="7" t="s">
        <v>16</v>
      </c>
      <c r="H33" s="7" t="s">
        <v>700</v>
      </c>
      <c r="I33" s="7" t="s">
        <v>701</v>
      </c>
      <c r="J33" s="13">
        <f>D33-126000</f>
        <v>187274000</v>
      </c>
      <c r="K33" s="38">
        <f t="shared" si="0"/>
        <v>187274000</v>
      </c>
      <c r="N33" s="79">
        <f t="shared" si="1"/>
        <v>-126000</v>
      </c>
      <c r="O33" s="15"/>
      <c r="P33" s="15">
        <f t="shared" si="2"/>
        <v>-630</v>
      </c>
      <c r="Q33" s="15">
        <f t="shared" si="3"/>
        <v>-125370</v>
      </c>
    </row>
    <row r="34" spans="1:17" ht="45.75" customHeight="1">
      <c r="A34" s="12">
        <f t="shared" si="4"/>
        <v>28</v>
      </c>
      <c r="B34" s="2" t="s">
        <v>603</v>
      </c>
      <c r="C34" s="13">
        <v>199535700</v>
      </c>
      <c r="D34" s="13">
        <v>199485700</v>
      </c>
      <c r="E34" s="6" t="s">
        <v>111</v>
      </c>
      <c r="F34" s="7" t="s">
        <v>31</v>
      </c>
      <c r="G34" s="7" t="s">
        <v>32</v>
      </c>
      <c r="H34" s="7" t="s">
        <v>531</v>
      </c>
      <c r="I34" s="7" t="s">
        <v>137</v>
      </c>
      <c r="J34" s="13">
        <v>199365000</v>
      </c>
      <c r="K34" s="38">
        <f t="shared" si="0"/>
        <v>199365000</v>
      </c>
      <c r="N34" s="79">
        <f t="shared" si="1"/>
        <v>-120700</v>
      </c>
      <c r="O34" s="15"/>
      <c r="P34" s="15">
        <f t="shared" si="2"/>
        <v>-603.5</v>
      </c>
      <c r="Q34" s="15">
        <f t="shared" si="3"/>
        <v>-120096.5</v>
      </c>
    </row>
    <row r="35" spans="1:17" ht="45.75" customHeight="1">
      <c r="A35" s="12">
        <f t="shared" si="4"/>
        <v>29</v>
      </c>
      <c r="B35" s="2" t="s">
        <v>604</v>
      </c>
      <c r="C35" s="13">
        <v>199873500</v>
      </c>
      <c r="D35" s="13">
        <v>199773500</v>
      </c>
      <c r="E35" s="6" t="s">
        <v>539</v>
      </c>
      <c r="F35" s="7" t="s">
        <v>540</v>
      </c>
      <c r="G35" s="7" t="s">
        <v>16</v>
      </c>
      <c r="H35" s="7" t="s">
        <v>541</v>
      </c>
      <c r="I35" s="7" t="s">
        <v>542</v>
      </c>
      <c r="J35" s="13">
        <f>D35-100500</f>
        <v>199673000</v>
      </c>
      <c r="K35" s="38">
        <f t="shared" si="0"/>
        <v>199673000</v>
      </c>
      <c r="N35" s="79">
        <f t="shared" si="1"/>
        <v>-100500</v>
      </c>
      <c r="O35" s="15"/>
      <c r="P35" s="15">
        <f t="shared" si="2"/>
        <v>-502.5</v>
      </c>
      <c r="Q35" s="15">
        <f t="shared" si="3"/>
        <v>-99997.5</v>
      </c>
    </row>
    <row r="36" spans="1:17" ht="45.75" customHeight="1">
      <c r="A36" s="12">
        <f t="shared" si="4"/>
        <v>30</v>
      </c>
      <c r="B36" s="2" t="s">
        <v>605</v>
      </c>
      <c r="C36" s="13">
        <v>199873500</v>
      </c>
      <c r="D36" s="13">
        <v>199773500</v>
      </c>
      <c r="E36" s="6" t="s">
        <v>543</v>
      </c>
      <c r="F36" s="7" t="s">
        <v>544</v>
      </c>
      <c r="G36" s="7" t="s">
        <v>16</v>
      </c>
      <c r="H36" s="7" t="s">
        <v>657</v>
      </c>
      <c r="I36" s="7" t="s">
        <v>545</v>
      </c>
      <c r="J36" s="13">
        <f>D36-103500</f>
        <v>199670000</v>
      </c>
      <c r="K36" s="38">
        <f t="shared" si="0"/>
        <v>199670000</v>
      </c>
      <c r="N36" s="79">
        <f t="shared" si="1"/>
        <v>-103500</v>
      </c>
      <c r="O36" s="15"/>
      <c r="P36" s="15">
        <f t="shared" si="2"/>
        <v>-517.5</v>
      </c>
      <c r="Q36" s="15">
        <f t="shared" si="3"/>
        <v>-102982.5</v>
      </c>
    </row>
    <row r="37" spans="1:17" ht="45.75" customHeight="1">
      <c r="A37" s="12">
        <f t="shared" si="4"/>
        <v>31</v>
      </c>
      <c r="B37" s="2" t="s">
        <v>606</v>
      </c>
      <c r="C37" s="13">
        <v>199873500</v>
      </c>
      <c r="D37" s="13">
        <v>199823500</v>
      </c>
      <c r="E37" s="6" t="s">
        <v>557</v>
      </c>
      <c r="F37" s="7" t="s">
        <v>558</v>
      </c>
      <c r="G37" s="7" t="s">
        <v>16</v>
      </c>
      <c r="H37" s="7" t="s">
        <v>559</v>
      </c>
      <c r="I37" s="7" t="s">
        <v>560</v>
      </c>
      <c r="J37" s="13">
        <f>D37-115000</f>
        <v>199708500</v>
      </c>
      <c r="K37" s="38">
        <f t="shared" si="0"/>
        <v>199708500</v>
      </c>
      <c r="N37" s="79">
        <f t="shared" si="1"/>
        <v>-115000</v>
      </c>
      <c r="O37" s="15"/>
      <c r="P37" s="15">
        <f t="shared" si="2"/>
        <v>-575</v>
      </c>
      <c r="Q37" s="15">
        <f t="shared" si="3"/>
        <v>-114425</v>
      </c>
    </row>
    <row r="38" spans="1:17" ht="45.75" customHeight="1">
      <c r="A38" s="12">
        <f t="shared" si="4"/>
        <v>32</v>
      </c>
      <c r="B38" s="2" t="s">
        <v>607</v>
      </c>
      <c r="C38" s="13">
        <v>199873500</v>
      </c>
      <c r="D38" s="13">
        <v>199823500</v>
      </c>
      <c r="E38" s="6" t="s">
        <v>488</v>
      </c>
      <c r="F38" s="7" t="s">
        <v>211</v>
      </c>
      <c r="G38" s="7" t="s">
        <v>16</v>
      </c>
      <c r="H38" s="7" t="s">
        <v>489</v>
      </c>
      <c r="I38" s="7" t="s">
        <v>490</v>
      </c>
      <c r="J38" s="13">
        <f>D38-103500</f>
        <v>199720000</v>
      </c>
      <c r="K38" s="38">
        <f t="shared" si="0"/>
        <v>199720000</v>
      </c>
      <c r="N38" s="79">
        <f t="shared" si="1"/>
        <v>-103500</v>
      </c>
      <c r="O38" s="15"/>
      <c r="P38" s="15">
        <f t="shared" si="2"/>
        <v>-517.5</v>
      </c>
      <c r="Q38" s="15">
        <f t="shared" si="3"/>
        <v>-102982.5</v>
      </c>
    </row>
    <row r="39" spans="1:17" ht="45.75" customHeight="1">
      <c r="A39" s="12">
        <f t="shared" si="4"/>
        <v>33</v>
      </c>
      <c r="B39" s="2" t="s">
        <v>608</v>
      </c>
      <c r="C39" s="13">
        <v>199873500</v>
      </c>
      <c r="D39" s="13">
        <v>199823500</v>
      </c>
      <c r="E39" s="6" t="s">
        <v>105</v>
      </c>
      <c r="F39" s="7" t="s">
        <v>129</v>
      </c>
      <c r="G39" s="7" t="s">
        <v>16</v>
      </c>
      <c r="H39" s="7" t="s">
        <v>678</v>
      </c>
      <c r="I39" s="7" t="s">
        <v>131</v>
      </c>
      <c r="J39" s="13">
        <f>D39-113500</f>
        <v>199710000</v>
      </c>
      <c r="K39" s="38">
        <f t="shared" si="0"/>
        <v>199710000</v>
      </c>
      <c r="N39" s="79">
        <f t="shared" si="1"/>
        <v>-113500</v>
      </c>
      <c r="O39" s="15"/>
      <c r="P39" s="15">
        <f t="shared" si="2"/>
        <v>-567.5</v>
      </c>
      <c r="Q39" s="15">
        <f t="shared" si="3"/>
        <v>-112932.5</v>
      </c>
    </row>
    <row r="40" spans="1:17" ht="45.75" customHeight="1">
      <c r="A40" s="12">
        <f t="shared" si="4"/>
        <v>34</v>
      </c>
      <c r="B40" s="2" t="s">
        <v>609</v>
      </c>
      <c r="C40" s="13">
        <v>199873500</v>
      </c>
      <c r="D40" s="13">
        <v>199823500</v>
      </c>
      <c r="E40" s="6" t="s">
        <v>484</v>
      </c>
      <c r="F40" s="7" t="s">
        <v>485</v>
      </c>
      <c r="G40" s="7" t="s">
        <v>16</v>
      </c>
      <c r="H40" s="7" t="s">
        <v>486</v>
      </c>
      <c r="I40" s="7" t="s">
        <v>487</v>
      </c>
      <c r="J40" s="13">
        <f>D40-110500</f>
        <v>199713000</v>
      </c>
      <c r="K40" s="38">
        <f t="shared" si="0"/>
        <v>199713000</v>
      </c>
      <c r="N40" s="79">
        <f t="shared" si="1"/>
        <v>-110500</v>
      </c>
      <c r="O40" s="15"/>
      <c r="P40" s="15">
        <f t="shared" si="2"/>
        <v>-552.5</v>
      </c>
      <c r="Q40" s="15">
        <f t="shared" si="3"/>
        <v>-109947.5</v>
      </c>
    </row>
    <row r="41" spans="1:17" ht="45.75" customHeight="1">
      <c r="A41" s="12">
        <f t="shared" si="4"/>
        <v>35</v>
      </c>
      <c r="B41" s="2" t="s">
        <v>610</v>
      </c>
      <c r="C41" s="13">
        <v>199873500</v>
      </c>
      <c r="D41" s="13">
        <v>199823500</v>
      </c>
      <c r="E41" s="6" t="s">
        <v>679</v>
      </c>
      <c r="F41" s="7" t="s">
        <v>680</v>
      </c>
      <c r="G41" s="7" t="s">
        <v>16</v>
      </c>
      <c r="H41" s="7" t="s">
        <v>678</v>
      </c>
      <c r="I41" s="7" t="s">
        <v>681</v>
      </c>
      <c r="J41" s="13">
        <f>D41-105500</f>
        <v>199718000</v>
      </c>
      <c r="K41" s="38">
        <f t="shared" si="0"/>
        <v>199718000</v>
      </c>
      <c r="N41" s="79">
        <f t="shared" si="1"/>
        <v>-105500</v>
      </c>
      <c r="O41" s="15"/>
      <c r="P41" s="15">
        <f t="shared" si="2"/>
        <v>-527.5</v>
      </c>
      <c r="Q41" s="15">
        <f t="shared" si="3"/>
        <v>-104972.5</v>
      </c>
    </row>
    <row r="42" spans="1:17" ht="45.75" customHeight="1">
      <c r="A42" s="12">
        <f t="shared" si="4"/>
        <v>36</v>
      </c>
      <c r="B42" s="2" t="s">
        <v>611</v>
      </c>
      <c r="C42" s="13">
        <v>199873500</v>
      </c>
      <c r="D42" s="13">
        <v>199823500</v>
      </c>
      <c r="E42" s="6" t="s">
        <v>674</v>
      </c>
      <c r="F42" s="7" t="s">
        <v>675</v>
      </c>
      <c r="G42" s="7" t="s">
        <v>16</v>
      </c>
      <c r="H42" s="7" t="s">
        <v>419</v>
      </c>
      <c r="I42" s="7" t="s">
        <v>676</v>
      </c>
      <c r="J42" s="13">
        <f>D42-111500</f>
        <v>199712000</v>
      </c>
      <c r="K42" s="38">
        <f t="shared" ref="K42:K48" si="5">J42</f>
        <v>199712000</v>
      </c>
      <c r="N42" s="79">
        <f t="shared" ref="N42:N48" si="6">J42-D42</f>
        <v>-111500</v>
      </c>
      <c r="O42" s="15"/>
      <c r="P42" s="15">
        <f t="shared" ref="P42:P48" si="7">0.005*N42</f>
        <v>-557.5</v>
      </c>
      <c r="Q42" s="15">
        <f t="shared" ref="Q42:Q48" si="8">N42-P42</f>
        <v>-110942.5</v>
      </c>
    </row>
    <row r="43" spans="1:17" ht="45.75" customHeight="1">
      <c r="A43" s="12">
        <f t="shared" si="4"/>
        <v>37</v>
      </c>
      <c r="B43" s="2" t="s">
        <v>612</v>
      </c>
      <c r="C43" s="13">
        <v>199873500</v>
      </c>
      <c r="D43" s="13">
        <v>199823500</v>
      </c>
      <c r="E43" s="6" t="s">
        <v>480</v>
      </c>
      <c r="F43" s="7" t="s">
        <v>481</v>
      </c>
      <c r="G43" s="7" t="s">
        <v>16</v>
      </c>
      <c r="H43" s="7" t="s">
        <v>482</v>
      </c>
      <c r="I43" s="7" t="s">
        <v>483</v>
      </c>
      <c r="J43" s="13">
        <f>D43-107500</f>
        <v>199716000</v>
      </c>
      <c r="K43" s="38">
        <f t="shared" si="5"/>
        <v>199716000</v>
      </c>
      <c r="N43" s="79">
        <f t="shared" si="6"/>
        <v>-107500</v>
      </c>
      <c r="O43" s="15"/>
      <c r="P43" s="15">
        <f t="shared" si="7"/>
        <v>-537.5</v>
      </c>
      <c r="Q43" s="15">
        <f t="shared" si="8"/>
        <v>-106962.5</v>
      </c>
    </row>
    <row r="44" spans="1:17" ht="45.75" customHeight="1">
      <c r="A44" s="12">
        <f t="shared" si="4"/>
        <v>38</v>
      </c>
      <c r="B44" s="2" t="s">
        <v>613</v>
      </c>
      <c r="C44" s="13">
        <v>199873500</v>
      </c>
      <c r="D44" s="13">
        <v>199823500</v>
      </c>
      <c r="E44" s="6" t="s">
        <v>662</v>
      </c>
      <c r="F44" s="7" t="s">
        <v>663</v>
      </c>
      <c r="G44" s="7" t="s">
        <v>16</v>
      </c>
      <c r="H44" s="7" t="s">
        <v>664</v>
      </c>
      <c r="I44" s="7" t="s">
        <v>665</v>
      </c>
      <c r="J44" s="13">
        <f>D44-108500</f>
        <v>199715000</v>
      </c>
      <c r="K44" s="38">
        <f t="shared" si="5"/>
        <v>199715000</v>
      </c>
      <c r="N44" s="79">
        <f t="shared" si="6"/>
        <v>-108500</v>
      </c>
      <c r="O44" s="15"/>
      <c r="P44" s="15">
        <f t="shared" si="7"/>
        <v>-542.5</v>
      </c>
      <c r="Q44" s="15">
        <f t="shared" si="8"/>
        <v>-107957.5</v>
      </c>
    </row>
    <row r="45" spans="1:17" ht="45.75" customHeight="1">
      <c r="A45" s="12">
        <f t="shared" si="4"/>
        <v>39</v>
      </c>
      <c r="B45" s="2" t="s">
        <v>614</v>
      </c>
      <c r="C45" s="13">
        <v>199873500</v>
      </c>
      <c r="D45" s="13">
        <v>199823500</v>
      </c>
      <c r="E45" s="6" t="s">
        <v>408</v>
      </c>
      <c r="F45" s="7" t="s">
        <v>409</v>
      </c>
      <c r="G45" s="7" t="s">
        <v>16</v>
      </c>
      <c r="H45" s="7" t="s">
        <v>682</v>
      </c>
      <c r="I45" s="7" t="s">
        <v>470</v>
      </c>
      <c r="J45" s="13">
        <f>D45-109500</f>
        <v>199714000</v>
      </c>
      <c r="K45" s="38">
        <f t="shared" si="5"/>
        <v>199714000</v>
      </c>
      <c r="N45" s="79">
        <f t="shared" si="6"/>
        <v>-109500</v>
      </c>
      <c r="O45" s="15"/>
      <c r="P45" s="15">
        <f t="shared" si="7"/>
        <v>-547.5</v>
      </c>
      <c r="Q45" s="15">
        <f t="shared" si="8"/>
        <v>-108952.5</v>
      </c>
    </row>
    <row r="46" spans="1:17" ht="45.75" customHeight="1">
      <c r="A46" s="12">
        <f t="shared" si="4"/>
        <v>40</v>
      </c>
      <c r="B46" s="2" t="s">
        <v>615</v>
      </c>
      <c r="C46" s="13">
        <v>199535700</v>
      </c>
      <c r="D46" s="13">
        <v>199485700</v>
      </c>
      <c r="E46" s="6" t="s">
        <v>455</v>
      </c>
      <c r="F46" s="7" t="s">
        <v>456</v>
      </c>
      <c r="G46" s="7" t="s">
        <v>16</v>
      </c>
      <c r="H46" s="7" t="s">
        <v>677</v>
      </c>
      <c r="I46" s="7" t="s">
        <v>458</v>
      </c>
      <c r="J46" s="13">
        <f>D46-112700</f>
        <v>199373000</v>
      </c>
      <c r="K46" s="38">
        <f t="shared" si="5"/>
        <v>199373000</v>
      </c>
      <c r="N46" s="79">
        <f t="shared" si="6"/>
        <v>-112700</v>
      </c>
      <c r="O46" s="15"/>
      <c r="P46" s="15">
        <f t="shared" si="7"/>
        <v>-563.5</v>
      </c>
      <c r="Q46" s="15">
        <f t="shared" si="8"/>
        <v>-112136.5</v>
      </c>
    </row>
    <row r="47" spans="1:17" ht="45.75" customHeight="1">
      <c r="A47" s="12">
        <f t="shared" si="4"/>
        <v>41</v>
      </c>
      <c r="B47" s="2" t="s">
        <v>616</v>
      </c>
      <c r="C47" s="13">
        <v>199535700</v>
      </c>
      <c r="D47" s="13">
        <v>199485700</v>
      </c>
      <c r="E47" s="6" t="s">
        <v>504</v>
      </c>
      <c r="F47" s="7" t="s">
        <v>505</v>
      </c>
      <c r="G47" s="7" t="s">
        <v>16</v>
      </c>
      <c r="H47" s="7" t="s">
        <v>506</v>
      </c>
      <c r="I47" s="7" t="s">
        <v>507</v>
      </c>
      <c r="J47" s="13">
        <f>D47-105700</f>
        <v>199380000</v>
      </c>
      <c r="K47" s="38">
        <f t="shared" si="5"/>
        <v>199380000</v>
      </c>
      <c r="N47" s="79">
        <f t="shared" si="6"/>
        <v>-105700</v>
      </c>
      <c r="O47" s="15"/>
      <c r="P47" s="15">
        <f t="shared" si="7"/>
        <v>-528.5</v>
      </c>
      <c r="Q47" s="15">
        <f t="shared" si="8"/>
        <v>-105171.5</v>
      </c>
    </row>
    <row r="48" spans="1:17" ht="45.75" customHeight="1">
      <c r="A48" s="12">
        <f t="shared" si="4"/>
        <v>42</v>
      </c>
      <c r="B48" s="2" t="s">
        <v>617</v>
      </c>
      <c r="C48" s="13">
        <v>199998720</v>
      </c>
      <c r="D48" s="13">
        <v>199948720</v>
      </c>
      <c r="E48" s="6" t="s">
        <v>709</v>
      </c>
      <c r="F48" s="7" t="s">
        <v>710</v>
      </c>
      <c r="G48" s="7" t="s">
        <v>145</v>
      </c>
      <c r="H48" s="7" t="s">
        <v>711</v>
      </c>
      <c r="I48" s="7" t="s">
        <v>712</v>
      </c>
      <c r="J48" s="13">
        <v>199838000</v>
      </c>
      <c r="K48" s="38">
        <f t="shared" si="5"/>
        <v>199838000</v>
      </c>
      <c r="N48" s="79">
        <f t="shared" si="6"/>
        <v>-110720</v>
      </c>
      <c r="O48" s="15"/>
      <c r="P48" s="15">
        <f t="shared" si="7"/>
        <v>-553.6</v>
      </c>
      <c r="Q48" s="15">
        <f t="shared" si="8"/>
        <v>-110166.39999999999</v>
      </c>
    </row>
    <row r="49" spans="1:17" ht="30" customHeight="1" thickBot="1">
      <c r="A49" s="59"/>
      <c r="B49" s="60"/>
      <c r="C49" s="61"/>
      <c r="D49" s="61"/>
      <c r="E49" s="63"/>
      <c r="F49" s="80"/>
      <c r="G49" s="80"/>
      <c r="H49" s="80"/>
      <c r="I49" s="80"/>
      <c r="J49" s="61"/>
      <c r="K49" s="81"/>
      <c r="N49" s="14"/>
      <c r="O49" s="15"/>
      <c r="P49" s="15"/>
      <c r="Q49" s="15"/>
    </row>
    <row r="50" spans="1:17" ht="45" customHeight="1" thickTop="1">
      <c r="A50" s="86" t="s">
        <v>19</v>
      </c>
      <c r="B50" s="87"/>
      <c r="C50" s="87"/>
      <c r="D50" s="87"/>
      <c r="E50" s="87"/>
      <c r="F50" s="87"/>
      <c r="G50" s="87"/>
      <c r="H50" s="87"/>
      <c r="I50" s="87"/>
      <c r="J50" s="87"/>
      <c r="K50" s="88"/>
      <c r="N50" s="14"/>
      <c r="O50" s="15"/>
      <c r="P50" s="15">
        <f t="shared" si="2"/>
        <v>0</v>
      </c>
      <c r="Q50" s="15">
        <f t="shared" si="3"/>
        <v>0</v>
      </c>
    </row>
    <row r="51" spans="1:17" ht="46.5" customHeight="1">
      <c r="A51" s="12">
        <v>1</v>
      </c>
      <c r="B51" s="2" t="s">
        <v>618</v>
      </c>
      <c r="C51" s="13">
        <v>66000000</v>
      </c>
      <c r="D51" s="13">
        <v>65950000</v>
      </c>
      <c r="E51" s="6" t="s">
        <v>703</v>
      </c>
      <c r="F51" s="7" t="s">
        <v>704</v>
      </c>
      <c r="G51" s="7" t="s">
        <v>16</v>
      </c>
      <c r="H51" s="7" t="s">
        <v>705</v>
      </c>
      <c r="I51" s="7" t="s">
        <v>706</v>
      </c>
      <c r="J51" s="13">
        <f>D51-105000</f>
        <v>65845000</v>
      </c>
      <c r="K51" s="38">
        <f>J51</f>
        <v>65845000</v>
      </c>
      <c r="N51" s="79">
        <f>J51-D51</f>
        <v>-105000</v>
      </c>
      <c r="O51" s="15"/>
      <c r="P51" s="15">
        <f t="shared" si="2"/>
        <v>-525</v>
      </c>
      <c r="Q51" s="15">
        <f t="shared" si="3"/>
        <v>-104475</v>
      </c>
    </row>
    <row r="52" spans="1:17" ht="46.5" customHeight="1">
      <c r="A52" s="12">
        <v>2</v>
      </c>
      <c r="B52" s="2" t="s">
        <v>619</v>
      </c>
      <c r="C52" s="13">
        <v>66000000</v>
      </c>
      <c r="D52" s="13">
        <v>65930000</v>
      </c>
      <c r="E52" s="6" t="s">
        <v>181</v>
      </c>
      <c r="F52" s="7" t="s">
        <v>707</v>
      </c>
      <c r="G52" s="7" t="s">
        <v>16</v>
      </c>
      <c r="H52" s="7" t="s">
        <v>419</v>
      </c>
      <c r="I52" s="7" t="s">
        <v>184</v>
      </c>
      <c r="J52" s="13">
        <f>D52-107000</f>
        <v>65823000</v>
      </c>
      <c r="K52" s="38">
        <f>J52</f>
        <v>65823000</v>
      </c>
      <c r="N52" s="79">
        <f>J52-D52</f>
        <v>-107000</v>
      </c>
      <c r="O52" s="15"/>
      <c r="P52" s="15">
        <f t="shared" si="2"/>
        <v>-535</v>
      </c>
      <c r="Q52" s="15">
        <f t="shared" si="3"/>
        <v>-106465</v>
      </c>
    </row>
    <row r="53" spans="1:17" ht="46.5" customHeight="1">
      <c r="A53" s="12">
        <v>3</v>
      </c>
      <c r="B53" s="2" t="s">
        <v>620</v>
      </c>
      <c r="C53" s="13">
        <v>66000000</v>
      </c>
      <c r="D53" s="13">
        <v>65850000</v>
      </c>
      <c r="E53" s="71" t="s">
        <v>94</v>
      </c>
      <c r="F53" s="7" t="s">
        <v>708</v>
      </c>
      <c r="G53" s="7" t="s">
        <v>16</v>
      </c>
      <c r="H53" s="7" t="s">
        <v>114</v>
      </c>
      <c r="I53" s="7" t="s">
        <v>115</v>
      </c>
      <c r="J53" s="13">
        <f>D53-102000</f>
        <v>65748000</v>
      </c>
      <c r="K53" s="38">
        <f>J53</f>
        <v>65748000</v>
      </c>
      <c r="N53" s="79">
        <f>J53-D53</f>
        <v>-102000</v>
      </c>
      <c r="O53" s="15"/>
      <c r="P53" s="15">
        <f>0.005*N53</f>
        <v>-510</v>
      </c>
      <c r="Q53" s="15">
        <f>N53-P53</f>
        <v>-101490</v>
      </c>
    </row>
    <row r="54" spans="1:17" ht="46.5" customHeight="1">
      <c r="A54" s="12">
        <v>4</v>
      </c>
      <c r="B54" s="2" t="s">
        <v>621</v>
      </c>
      <c r="C54" s="13">
        <v>66000000</v>
      </c>
      <c r="D54" s="13">
        <v>65970000</v>
      </c>
      <c r="E54" s="6" t="s">
        <v>717</v>
      </c>
      <c r="F54" s="7" t="s">
        <v>718</v>
      </c>
      <c r="G54" s="7" t="s">
        <v>16</v>
      </c>
      <c r="H54" s="7" t="s">
        <v>719</v>
      </c>
      <c r="I54" s="7" t="s">
        <v>720</v>
      </c>
      <c r="J54" s="13">
        <f>D54-104000</f>
        <v>65866000</v>
      </c>
      <c r="K54" s="38">
        <f>J54</f>
        <v>65866000</v>
      </c>
      <c r="N54" s="79">
        <f>J54-D54</f>
        <v>-104000</v>
      </c>
      <c r="O54" s="15"/>
      <c r="P54" s="15">
        <f>0.005*N54</f>
        <v>-520</v>
      </c>
      <c r="Q54" s="15">
        <f>N54-P54</f>
        <v>-103480</v>
      </c>
    </row>
    <row r="55" spans="1:17" ht="46.5" customHeight="1">
      <c r="A55" s="12">
        <v>5</v>
      </c>
      <c r="B55" s="2" t="s">
        <v>622</v>
      </c>
      <c r="C55" s="13">
        <v>66000000</v>
      </c>
      <c r="D55" s="13">
        <v>65900000</v>
      </c>
      <c r="E55" s="6" t="s">
        <v>96</v>
      </c>
      <c r="F55" s="7" t="s">
        <v>141</v>
      </c>
      <c r="G55" s="7" t="s">
        <v>16</v>
      </c>
      <c r="H55" s="7" t="s">
        <v>740</v>
      </c>
      <c r="I55" s="7" t="s">
        <v>143</v>
      </c>
      <c r="J55" s="13">
        <f>D55-108000</f>
        <v>65792000</v>
      </c>
      <c r="K55" s="38">
        <f t="shared" ref="K55:K62" si="9">J55</f>
        <v>65792000</v>
      </c>
      <c r="N55" s="79">
        <f t="shared" ref="N55:N62" si="10">J55-D55</f>
        <v>-108000</v>
      </c>
      <c r="O55" s="15"/>
      <c r="P55" s="15">
        <f t="shared" ref="P55:P62" si="11">0.005*N55</f>
        <v>-540</v>
      </c>
      <c r="Q55" s="15">
        <f t="shared" ref="Q55:Q62" si="12">N55-P55</f>
        <v>-107460</v>
      </c>
    </row>
    <row r="56" spans="1:17" ht="46.5" customHeight="1">
      <c r="A56" s="12">
        <v>6</v>
      </c>
      <c r="B56" s="2" t="s">
        <v>623</v>
      </c>
      <c r="C56" s="13">
        <v>66000000</v>
      </c>
      <c r="D56" s="13">
        <v>65925000</v>
      </c>
      <c r="E56" s="6" t="s">
        <v>741</v>
      </c>
      <c r="F56" s="7" t="s">
        <v>141</v>
      </c>
      <c r="G56" s="7" t="s">
        <v>32</v>
      </c>
      <c r="H56" s="7" t="s">
        <v>740</v>
      </c>
      <c r="I56" s="7" t="s">
        <v>742</v>
      </c>
      <c r="J56" s="13">
        <f t="shared" ref="J56:J57" si="13">D56-105000</f>
        <v>65820000</v>
      </c>
      <c r="K56" s="38">
        <f t="shared" si="9"/>
        <v>65820000</v>
      </c>
      <c r="N56" s="79">
        <f t="shared" si="10"/>
        <v>-105000</v>
      </c>
      <c r="O56" s="15"/>
      <c r="P56" s="15">
        <f t="shared" si="11"/>
        <v>-525</v>
      </c>
      <c r="Q56" s="15">
        <f t="shared" si="12"/>
        <v>-104475</v>
      </c>
    </row>
    <row r="57" spans="1:17" ht="46.5" customHeight="1">
      <c r="A57" s="12">
        <v>7</v>
      </c>
      <c r="B57" s="2" t="s">
        <v>624</v>
      </c>
      <c r="C57" s="13">
        <v>66000000</v>
      </c>
      <c r="D57" s="13">
        <v>65940000</v>
      </c>
      <c r="E57" s="6" t="s">
        <v>747</v>
      </c>
      <c r="F57" s="7" t="s">
        <v>748</v>
      </c>
      <c r="G57" s="7" t="s">
        <v>16</v>
      </c>
      <c r="H57" s="7" t="s">
        <v>749</v>
      </c>
      <c r="I57" s="7" t="s">
        <v>750</v>
      </c>
      <c r="J57" s="13">
        <f t="shared" si="13"/>
        <v>65835000</v>
      </c>
      <c r="K57" s="38">
        <f t="shared" si="9"/>
        <v>65835000</v>
      </c>
      <c r="N57" s="79">
        <f t="shared" si="10"/>
        <v>-105000</v>
      </c>
      <c r="O57" s="15"/>
      <c r="P57" s="15">
        <f t="shared" si="11"/>
        <v>-525</v>
      </c>
      <c r="Q57" s="15">
        <f t="shared" si="12"/>
        <v>-104475</v>
      </c>
    </row>
    <row r="58" spans="1:17" ht="46.5" customHeight="1">
      <c r="A58" s="12">
        <v>8</v>
      </c>
      <c r="B58" s="2" t="s">
        <v>625</v>
      </c>
      <c r="C58" s="13">
        <v>66000000</v>
      </c>
      <c r="D58" s="13">
        <v>65950000</v>
      </c>
      <c r="E58" s="6" t="s">
        <v>688</v>
      </c>
      <c r="F58" s="7" t="s">
        <v>689</v>
      </c>
      <c r="G58" s="7" t="s">
        <v>16</v>
      </c>
      <c r="H58" s="7" t="s">
        <v>690</v>
      </c>
      <c r="I58" s="7" t="s">
        <v>691</v>
      </c>
      <c r="J58" s="13">
        <f>D58-105000</f>
        <v>65845000</v>
      </c>
      <c r="K58" s="38">
        <f t="shared" si="9"/>
        <v>65845000</v>
      </c>
      <c r="N58" s="79">
        <f t="shared" si="10"/>
        <v>-105000</v>
      </c>
      <c r="O58" s="15"/>
      <c r="P58" s="15">
        <f t="shared" si="11"/>
        <v>-525</v>
      </c>
      <c r="Q58" s="15">
        <f t="shared" si="12"/>
        <v>-104475</v>
      </c>
    </row>
    <row r="59" spans="1:17" ht="46.5" customHeight="1">
      <c r="A59" s="12">
        <v>9</v>
      </c>
      <c r="B59" s="2" t="s">
        <v>626</v>
      </c>
      <c r="C59" s="13">
        <v>66000000</v>
      </c>
      <c r="D59" s="13">
        <v>65950000</v>
      </c>
      <c r="E59" s="6" t="s">
        <v>518</v>
      </c>
      <c r="F59" s="7" t="s">
        <v>519</v>
      </c>
      <c r="G59" s="7" t="s">
        <v>16</v>
      </c>
      <c r="H59" s="7" t="s">
        <v>520</v>
      </c>
      <c r="I59" s="7" t="s">
        <v>521</v>
      </c>
      <c r="J59" s="13">
        <f>D59-107000</f>
        <v>65843000</v>
      </c>
      <c r="K59" s="38">
        <f t="shared" si="9"/>
        <v>65843000</v>
      </c>
      <c r="N59" s="79">
        <f t="shared" si="10"/>
        <v>-107000</v>
      </c>
      <c r="O59" s="15"/>
      <c r="P59" s="15">
        <f t="shared" si="11"/>
        <v>-535</v>
      </c>
      <c r="Q59" s="15">
        <f t="shared" si="12"/>
        <v>-106465</v>
      </c>
    </row>
    <row r="60" spans="1:17" ht="46.5" customHeight="1">
      <c r="A60" s="12">
        <v>10</v>
      </c>
      <c r="B60" s="2" t="s">
        <v>627</v>
      </c>
      <c r="C60" s="13">
        <v>82390000</v>
      </c>
      <c r="D60" s="13">
        <v>82280000</v>
      </c>
      <c r="E60" s="6" t="s">
        <v>639</v>
      </c>
      <c r="F60" s="7" t="s">
        <v>640</v>
      </c>
      <c r="G60" s="7" t="s">
        <v>16</v>
      </c>
      <c r="H60" s="7" t="s">
        <v>641</v>
      </c>
      <c r="I60" s="7" t="s">
        <v>642</v>
      </c>
      <c r="J60" s="13">
        <f>D60-102000</f>
        <v>82178000</v>
      </c>
      <c r="K60" s="38">
        <f t="shared" si="9"/>
        <v>82178000</v>
      </c>
      <c r="N60" s="79">
        <f t="shared" si="10"/>
        <v>-102000</v>
      </c>
      <c r="O60" s="15"/>
      <c r="P60" s="15">
        <f t="shared" si="11"/>
        <v>-510</v>
      </c>
      <c r="Q60" s="15">
        <f t="shared" si="12"/>
        <v>-101490</v>
      </c>
    </row>
    <row r="61" spans="1:17" ht="46.5" customHeight="1">
      <c r="A61" s="12">
        <v>11</v>
      </c>
      <c r="B61" s="2" t="s">
        <v>628</v>
      </c>
      <c r="C61" s="13">
        <v>82390000</v>
      </c>
      <c r="D61" s="13">
        <v>82280000</v>
      </c>
      <c r="E61" s="6" t="s">
        <v>721</v>
      </c>
      <c r="F61" s="7" t="s">
        <v>722</v>
      </c>
      <c r="G61" s="7" t="s">
        <v>16</v>
      </c>
      <c r="H61" s="7" t="s">
        <v>419</v>
      </c>
      <c r="I61" s="7" t="s">
        <v>723</v>
      </c>
      <c r="J61" s="13">
        <f>D61-104000</f>
        <v>82176000</v>
      </c>
      <c r="K61" s="38">
        <f t="shared" si="9"/>
        <v>82176000</v>
      </c>
      <c r="N61" s="79">
        <f t="shared" si="10"/>
        <v>-104000</v>
      </c>
      <c r="O61" s="15"/>
      <c r="P61" s="15">
        <f t="shared" si="11"/>
        <v>-520</v>
      </c>
      <c r="Q61" s="15">
        <f t="shared" si="12"/>
        <v>-103480</v>
      </c>
    </row>
    <row r="62" spans="1:17" ht="46.5" customHeight="1">
      <c r="A62" s="12">
        <v>12</v>
      </c>
      <c r="B62" s="2" t="s">
        <v>629</v>
      </c>
      <c r="C62" s="13">
        <v>82390000</v>
      </c>
      <c r="D62" s="13">
        <v>82280000</v>
      </c>
      <c r="E62" s="6" t="s">
        <v>546</v>
      </c>
      <c r="F62" s="7" t="s">
        <v>547</v>
      </c>
      <c r="G62" s="7" t="s">
        <v>16</v>
      </c>
      <c r="H62" s="7" t="s">
        <v>548</v>
      </c>
      <c r="I62" s="7" t="s">
        <v>549</v>
      </c>
      <c r="J62" s="13">
        <f>D62-108000</f>
        <v>82172000</v>
      </c>
      <c r="K62" s="38">
        <f t="shared" si="9"/>
        <v>82172000</v>
      </c>
      <c r="N62" s="79">
        <f t="shared" si="10"/>
        <v>-108000</v>
      </c>
      <c r="O62" s="15"/>
      <c r="P62" s="15">
        <f t="shared" si="11"/>
        <v>-540</v>
      </c>
      <c r="Q62" s="15">
        <f t="shared" si="12"/>
        <v>-107460</v>
      </c>
    </row>
    <row r="63" spans="1:17" ht="46.5" customHeight="1">
      <c r="A63" s="12">
        <v>13</v>
      </c>
      <c r="B63" s="2" t="s">
        <v>630</v>
      </c>
      <c r="C63" s="13">
        <v>82390000</v>
      </c>
      <c r="D63" s="13">
        <v>82280000</v>
      </c>
      <c r="E63" s="6" t="s">
        <v>736</v>
      </c>
      <c r="F63" s="7" t="s">
        <v>737</v>
      </c>
      <c r="G63" s="7" t="s">
        <v>16</v>
      </c>
      <c r="H63" s="7" t="s">
        <v>738</v>
      </c>
      <c r="I63" s="7" t="s">
        <v>739</v>
      </c>
      <c r="J63" s="13">
        <f t="shared" ref="J63" si="14">D63-105000</f>
        <v>82175000</v>
      </c>
      <c r="K63" s="38">
        <f>J63</f>
        <v>82175000</v>
      </c>
      <c r="N63" s="79">
        <f>J63-D63</f>
        <v>-105000</v>
      </c>
      <c r="O63" s="15"/>
      <c r="P63" s="15">
        <f>0.005*N63</f>
        <v>-525</v>
      </c>
      <c r="Q63" s="15">
        <f>N63-P63</f>
        <v>-104475</v>
      </c>
    </row>
    <row r="64" spans="1:17" ht="46.5" customHeight="1">
      <c r="A64" s="12">
        <v>14</v>
      </c>
      <c r="B64" s="2" t="s">
        <v>631</v>
      </c>
      <c r="C64" s="13">
        <v>100000000</v>
      </c>
      <c r="D64" s="13">
        <v>99890000</v>
      </c>
      <c r="E64" s="6" t="s">
        <v>561</v>
      </c>
      <c r="F64" s="7" t="s">
        <v>562</v>
      </c>
      <c r="G64" s="7" t="s">
        <v>16</v>
      </c>
      <c r="H64" s="7" t="s">
        <v>645</v>
      </c>
      <c r="I64" s="7" t="s">
        <v>563</v>
      </c>
      <c r="J64" s="13">
        <f>D64-106000</f>
        <v>99784000</v>
      </c>
      <c r="K64" s="38">
        <f>J64</f>
        <v>99784000</v>
      </c>
      <c r="N64" s="79">
        <f>J64-D64</f>
        <v>-106000</v>
      </c>
      <c r="O64" s="15"/>
      <c r="P64" s="15">
        <f>0.005*N64</f>
        <v>-530</v>
      </c>
      <c r="Q64" s="15">
        <f>N64-P64</f>
        <v>-105470</v>
      </c>
    </row>
    <row r="65" spans="1:17" ht="46.5" customHeight="1">
      <c r="A65" s="12">
        <v>15</v>
      </c>
      <c r="B65" s="2" t="s">
        <v>632</v>
      </c>
      <c r="C65" s="13">
        <v>100000000</v>
      </c>
      <c r="D65" s="13">
        <v>99890000</v>
      </c>
      <c r="E65" s="6" t="s">
        <v>724</v>
      </c>
      <c r="F65" s="7" t="s">
        <v>727</v>
      </c>
      <c r="G65" s="7" t="s">
        <v>16</v>
      </c>
      <c r="H65" s="7" t="s">
        <v>725</v>
      </c>
      <c r="I65" s="7" t="s">
        <v>726</v>
      </c>
      <c r="J65" s="13">
        <f>D65-102000</f>
        <v>99788000</v>
      </c>
      <c r="K65" s="38">
        <f>J65</f>
        <v>99788000</v>
      </c>
      <c r="N65" s="79">
        <f>J65-D65</f>
        <v>-102000</v>
      </c>
      <c r="O65" s="15"/>
      <c r="P65" s="15">
        <f>0.005*N65</f>
        <v>-510</v>
      </c>
      <c r="Q65" s="15">
        <f>N65-P65</f>
        <v>-101490</v>
      </c>
    </row>
    <row r="66" spans="1:17" ht="46.5" customHeight="1">
      <c r="A66" s="12">
        <v>16</v>
      </c>
      <c r="B66" s="2" t="s">
        <v>633</v>
      </c>
      <c r="C66" s="13">
        <v>66000000</v>
      </c>
      <c r="D66" s="13">
        <v>65890000</v>
      </c>
      <c r="E66" s="6" t="s">
        <v>658</v>
      </c>
      <c r="F66" s="7" t="s">
        <v>659</v>
      </c>
      <c r="G66" s="7" t="s">
        <v>16</v>
      </c>
      <c r="H66" s="7" t="s">
        <v>660</v>
      </c>
      <c r="I66" s="7" t="s">
        <v>661</v>
      </c>
      <c r="J66" s="13">
        <f>D66-110000</f>
        <v>65780000</v>
      </c>
      <c r="K66" s="38">
        <f>J66</f>
        <v>65780000</v>
      </c>
      <c r="N66" s="79">
        <f>J66-D66</f>
        <v>-110000</v>
      </c>
      <c r="O66" s="15"/>
      <c r="P66" s="15">
        <f>0.005*N66</f>
        <v>-550</v>
      </c>
      <c r="Q66" s="15">
        <f>N66-P66</f>
        <v>-109450</v>
      </c>
    </row>
    <row r="67" spans="1:17" ht="46.5" customHeight="1">
      <c r="A67" s="12">
        <v>17</v>
      </c>
      <c r="B67" s="2" t="s">
        <v>634</v>
      </c>
      <c r="C67" s="13">
        <v>100000000</v>
      </c>
      <c r="D67" s="13">
        <v>99890000</v>
      </c>
      <c r="E67" s="6" t="s">
        <v>451</v>
      </c>
      <c r="F67" s="7" t="s">
        <v>452</v>
      </c>
      <c r="G67" s="7" t="s">
        <v>16</v>
      </c>
      <c r="H67" s="7" t="s">
        <v>453</v>
      </c>
      <c r="I67" s="7" t="s">
        <v>454</v>
      </c>
      <c r="J67" s="13">
        <f>D67-114000</f>
        <v>99776000</v>
      </c>
      <c r="K67" s="38">
        <f>J67</f>
        <v>99776000</v>
      </c>
      <c r="N67" s="79">
        <f>J67-D67</f>
        <v>-114000</v>
      </c>
      <c r="O67" s="15"/>
      <c r="P67" s="15">
        <f>0.005*N67</f>
        <v>-570</v>
      </c>
      <c r="Q67" s="15">
        <f>N67-P67</f>
        <v>-113430</v>
      </c>
    </row>
    <row r="68" spans="1:17" ht="15" customHeight="1">
      <c r="A68" s="16"/>
      <c r="B68" s="16"/>
      <c r="C68" s="16"/>
      <c r="D68" s="16"/>
      <c r="E68" s="16"/>
      <c r="F68" s="16"/>
      <c r="G68" s="16"/>
      <c r="H68" s="16"/>
      <c r="I68" s="41"/>
      <c r="J68" s="41"/>
      <c r="K68" s="41"/>
    </row>
    <row r="69" spans="1:17" ht="15.75">
      <c r="A69" s="16"/>
      <c r="B69" s="16"/>
      <c r="C69" s="16"/>
      <c r="D69" s="16"/>
      <c r="E69" s="16"/>
      <c r="F69" s="16"/>
      <c r="G69" s="16"/>
      <c r="H69" s="16"/>
      <c r="I69" s="84"/>
      <c r="J69" s="84"/>
      <c r="K69" s="84"/>
    </row>
    <row r="70" spans="1:17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7" ht="15.75">
      <c r="A71" s="16"/>
      <c r="B71" s="16"/>
      <c r="C71" s="16"/>
      <c r="D71" s="16"/>
      <c r="E71" s="16"/>
      <c r="F71" s="16"/>
      <c r="G71" s="16"/>
      <c r="H71" s="83" t="s">
        <v>755</v>
      </c>
      <c r="I71" s="83"/>
      <c r="J71" s="83"/>
      <c r="K71" s="83"/>
    </row>
    <row r="72" spans="1:17" ht="15.75">
      <c r="A72" s="16"/>
      <c r="B72" s="16"/>
      <c r="C72" s="16"/>
      <c r="D72" s="16"/>
      <c r="E72" s="16"/>
      <c r="F72" s="16"/>
      <c r="G72" s="16"/>
      <c r="H72" s="83" t="s">
        <v>574</v>
      </c>
      <c r="I72" s="83"/>
      <c r="J72" s="83"/>
      <c r="K72" s="83"/>
    </row>
    <row r="73" spans="1:17" ht="15.75">
      <c r="A73" s="16"/>
      <c r="B73" s="16"/>
      <c r="C73" s="16"/>
      <c r="D73" s="16"/>
      <c r="E73" s="16"/>
      <c r="F73" s="16"/>
      <c r="G73" s="16"/>
      <c r="H73" s="83" t="s">
        <v>17</v>
      </c>
      <c r="I73" s="83"/>
      <c r="J73" s="83"/>
      <c r="K73" s="83"/>
    </row>
    <row r="74" spans="1:17" ht="15.75">
      <c r="A74" s="16"/>
      <c r="B74" s="16"/>
      <c r="C74" s="16"/>
      <c r="D74" s="16"/>
      <c r="E74" s="16"/>
      <c r="F74" s="16"/>
      <c r="G74" s="16"/>
      <c r="H74" s="82" t="s">
        <v>756</v>
      </c>
      <c r="I74" s="82"/>
      <c r="J74" s="82"/>
      <c r="K74" s="82"/>
    </row>
    <row r="75" spans="1:17" ht="15.75">
      <c r="A75" s="16"/>
      <c r="B75" s="16"/>
      <c r="C75" s="16"/>
      <c r="D75" s="16"/>
      <c r="E75" s="16"/>
      <c r="F75" s="16"/>
      <c r="G75" s="16"/>
      <c r="H75" s="16"/>
      <c r="I75" s="42"/>
      <c r="J75" s="42"/>
      <c r="K75" s="42"/>
    </row>
    <row r="76" spans="1:17" ht="15.75">
      <c r="A76" s="16"/>
      <c r="B76" s="16"/>
      <c r="C76" s="16"/>
      <c r="D76" s="16"/>
      <c r="E76" s="16"/>
      <c r="F76" s="16"/>
      <c r="G76" s="16"/>
      <c r="H76" s="83" t="s">
        <v>277</v>
      </c>
      <c r="I76" s="83"/>
      <c r="J76" s="83"/>
      <c r="K76" s="83"/>
    </row>
    <row r="77" spans="1:17" ht="15.75">
      <c r="A77" s="16"/>
      <c r="B77" s="16"/>
      <c r="C77" s="16"/>
      <c r="D77" s="16"/>
      <c r="E77" s="16"/>
      <c r="F77" s="16"/>
      <c r="G77" s="16"/>
      <c r="H77" s="16"/>
      <c r="I77" s="41"/>
      <c r="J77" s="41"/>
      <c r="K77" s="41"/>
    </row>
    <row r="78" spans="1:17" ht="15.75">
      <c r="A78" s="16"/>
      <c r="B78" s="16"/>
      <c r="C78" s="16"/>
      <c r="D78" s="16"/>
      <c r="E78" s="16"/>
      <c r="F78" s="16"/>
      <c r="G78" s="16"/>
      <c r="H78" s="16"/>
      <c r="I78" s="41"/>
      <c r="J78" s="41"/>
      <c r="K78" s="41"/>
    </row>
    <row r="79" spans="1:17" ht="15.75">
      <c r="A79" s="16"/>
      <c r="B79" s="16"/>
      <c r="C79" s="16"/>
      <c r="D79" s="16"/>
      <c r="E79" s="16"/>
      <c r="F79" s="16"/>
      <c r="G79" s="16"/>
      <c r="H79" s="84" t="s">
        <v>572</v>
      </c>
      <c r="I79" s="84"/>
      <c r="J79" s="84"/>
      <c r="K79" s="84"/>
    </row>
    <row r="80" spans="1:17" ht="15.75">
      <c r="A80" s="16"/>
      <c r="B80" s="16"/>
      <c r="C80" s="16"/>
      <c r="D80" s="16"/>
      <c r="E80" s="16"/>
      <c r="F80" s="16"/>
      <c r="G80" s="16"/>
      <c r="H80" s="84" t="s">
        <v>573</v>
      </c>
      <c r="I80" s="84"/>
      <c r="J80" s="84"/>
      <c r="K80" s="84"/>
    </row>
    <row r="91" spans="1:17" s="68" customFormat="1">
      <c r="A91" s="8"/>
      <c r="B91" s="8"/>
      <c r="C91" s="8"/>
      <c r="I91" s="68" t="s">
        <v>39</v>
      </c>
      <c r="L91" s="8"/>
      <c r="M91" s="8"/>
      <c r="N91" s="8"/>
      <c r="O91" s="8"/>
      <c r="P91" s="8"/>
      <c r="Q91" s="8"/>
    </row>
  </sheetData>
  <dataConsolidate/>
  <mergeCells count="13">
    <mergeCell ref="H79:K79"/>
    <mergeCell ref="H80:K80"/>
    <mergeCell ref="H71:K71"/>
    <mergeCell ref="H72:K72"/>
    <mergeCell ref="H73:K73"/>
    <mergeCell ref="H74:K74"/>
    <mergeCell ref="H76:K76"/>
    <mergeCell ref="I69:K69"/>
    <mergeCell ref="A1:K1"/>
    <mergeCell ref="A2:K2"/>
    <mergeCell ref="A3:K3"/>
    <mergeCell ref="A6:K6"/>
    <mergeCell ref="A50:K50"/>
  </mergeCells>
  <pageMargins left="0.35433070866141703" right="0" top="0.23622047244094499" bottom="0.511811023622047" header="0.23622047244094499" footer="0.31496062992126"/>
  <pageSetup paperSize="9" scale="51" orientation="landscape" horizontalDpi="4294967293" verticalDpi="1200" r:id="rId1"/>
  <rowBreaks count="3" manualBreakCount="3">
    <brk id="25" max="11" man="1"/>
    <brk id="49" max="11" man="1"/>
    <brk id="8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view="pageBreakPreview" topLeftCell="A13" zoomScale="70" zoomScaleNormal="60" zoomScaleSheetLayoutView="70" workbookViewId="0">
      <selection activeCell="B24" sqref="B24"/>
    </sheetView>
  </sheetViews>
  <sheetFormatPr defaultRowHeight="15"/>
  <cols>
    <col min="1" max="1" width="5.28515625" style="8" customWidth="1"/>
    <col min="2" max="2" width="41.42578125" style="8" customWidth="1"/>
    <col min="3" max="3" width="21.5703125" style="8" customWidth="1"/>
    <col min="4" max="5" width="25.5703125" style="16" customWidth="1"/>
    <col min="6" max="6" width="4.42578125" style="8" customWidth="1"/>
    <col min="7" max="7" width="9.140625" style="8"/>
    <col min="8" max="8" width="19.42578125" style="8" customWidth="1"/>
    <col min="9" max="9" width="10" style="8" bestFit="1" customWidth="1"/>
    <col min="10" max="10" width="9.140625" style="8"/>
    <col min="11" max="11" width="10" style="8" bestFit="1" customWidth="1"/>
    <col min="12" max="16384" width="9.140625" style="8"/>
  </cols>
  <sheetData>
    <row r="1" spans="1:11" ht="20.25">
      <c r="A1" s="85"/>
      <c r="B1" s="85"/>
      <c r="C1" s="85"/>
      <c r="D1" s="85"/>
      <c r="E1" s="52"/>
    </row>
    <row r="2" spans="1:11" ht="20.25" customHeight="1">
      <c r="A2" s="85" t="s">
        <v>280</v>
      </c>
      <c r="B2" s="85"/>
      <c r="C2" s="85"/>
      <c r="D2" s="85"/>
      <c r="E2" s="85"/>
    </row>
    <row r="3" spans="1:11" ht="25.5" customHeight="1">
      <c r="A3" s="84"/>
      <c r="B3" s="84"/>
      <c r="C3" s="84"/>
      <c r="D3" s="84"/>
      <c r="E3" s="53"/>
    </row>
    <row r="4" spans="1:11" ht="15.75" thickBot="1"/>
    <row r="5" spans="1:11" ht="66" customHeight="1" thickTop="1" thickBot="1">
      <c r="A5" s="9" t="s">
        <v>0</v>
      </c>
      <c r="B5" s="10" t="s">
        <v>1</v>
      </c>
      <c r="C5" s="10" t="s">
        <v>2</v>
      </c>
      <c r="D5" s="37" t="s">
        <v>278</v>
      </c>
      <c r="E5" s="37" t="s">
        <v>279</v>
      </c>
      <c r="F5" s="11"/>
    </row>
    <row r="6" spans="1:11" ht="45.75" customHeight="1" thickTop="1">
      <c r="A6" s="12">
        <v>1</v>
      </c>
      <c r="B6" s="2" t="s">
        <v>91</v>
      </c>
      <c r="C6" s="13">
        <v>186900000</v>
      </c>
      <c r="D6" s="38">
        <v>186640000</v>
      </c>
      <c r="E6" s="38">
        <f>C6-D6</f>
        <v>260000</v>
      </c>
      <c r="H6" s="14">
        <v>142552000</v>
      </c>
      <c r="I6" s="15"/>
      <c r="J6" s="15">
        <f>0.005*H6</f>
        <v>712760</v>
      </c>
      <c r="K6" s="15">
        <f>H6-J6</f>
        <v>141839240</v>
      </c>
    </row>
    <row r="7" spans="1:11" ht="45.75" customHeight="1">
      <c r="A7" s="12">
        <f t="shared" ref="A7:A55" si="0">A6+1</f>
        <v>2</v>
      </c>
      <c r="B7" s="2" t="s">
        <v>43</v>
      </c>
      <c r="C7" s="13">
        <v>186900000</v>
      </c>
      <c r="D7" s="38">
        <v>186655000</v>
      </c>
      <c r="E7" s="38">
        <f t="shared" ref="E7:E35" si="1">C7-D7</f>
        <v>245000</v>
      </c>
      <c r="H7" s="14">
        <v>155470000</v>
      </c>
      <c r="I7" s="15"/>
      <c r="J7" s="15">
        <f t="shared" ref="J7:J43" si="2">0.005*H7</f>
        <v>777350</v>
      </c>
      <c r="K7" s="15">
        <f t="shared" ref="K7:K43" si="3">H7-J7</f>
        <v>154692650</v>
      </c>
    </row>
    <row r="8" spans="1:11" ht="45.75" customHeight="1">
      <c r="A8" s="12">
        <f t="shared" si="0"/>
        <v>3</v>
      </c>
      <c r="B8" s="2" t="s">
        <v>44</v>
      </c>
      <c r="C8" s="13">
        <v>149400000</v>
      </c>
      <c r="D8" s="38">
        <v>149100000</v>
      </c>
      <c r="E8" s="38">
        <f t="shared" si="1"/>
        <v>300000</v>
      </c>
      <c r="H8" s="14">
        <v>189840000</v>
      </c>
      <c r="I8" s="15"/>
      <c r="J8" s="15">
        <f t="shared" si="2"/>
        <v>949200</v>
      </c>
      <c r="K8" s="15">
        <f t="shared" si="3"/>
        <v>188890800</v>
      </c>
    </row>
    <row r="9" spans="1:11" s="16" customFormat="1" ht="45.75" customHeight="1">
      <c r="A9" s="12">
        <f t="shared" si="0"/>
        <v>4</v>
      </c>
      <c r="B9" s="2" t="s">
        <v>90</v>
      </c>
      <c r="C9" s="13">
        <v>174600000</v>
      </c>
      <c r="D9" s="38">
        <v>174350000</v>
      </c>
      <c r="E9" s="38">
        <f t="shared" si="1"/>
        <v>250000</v>
      </c>
      <c r="H9" s="17">
        <v>99820000</v>
      </c>
      <c r="J9" s="16">
        <f t="shared" si="2"/>
        <v>499100</v>
      </c>
      <c r="K9" s="16">
        <f t="shared" si="3"/>
        <v>99320900</v>
      </c>
    </row>
    <row r="10" spans="1:11" ht="45.75" customHeight="1">
      <c r="A10" s="12">
        <f t="shared" si="0"/>
        <v>5</v>
      </c>
      <c r="B10" s="2" t="s">
        <v>45</v>
      </c>
      <c r="C10" s="13">
        <v>164500000</v>
      </c>
      <c r="D10" s="38">
        <v>164260000</v>
      </c>
      <c r="E10" s="38">
        <f t="shared" si="1"/>
        <v>240000</v>
      </c>
      <c r="H10" s="14">
        <v>199800000</v>
      </c>
      <c r="I10" s="15"/>
      <c r="J10" s="15">
        <f t="shared" si="2"/>
        <v>999000</v>
      </c>
      <c r="K10" s="15">
        <f t="shared" si="3"/>
        <v>198801000</v>
      </c>
    </row>
    <row r="11" spans="1:11" ht="45.75" customHeight="1">
      <c r="A11" s="12">
        <f t="shared" si="0"/>
        <v>6</v>
      </c>
      <c r="B11" s="2" t="s">
        <v>46</v>
      </c>
      <c r="C11" s="13">
        <v>149400000</v>
      </c>
      <c r="D11" s="38">
        <v>149165000</v>
      </c>
      <c r="E11" s="38">
        <f t="shared" si="1"/>
        <v>235000</v>
      </c>
      <c r="H11" s="14">
        <v>169600000</v>
      </c>
      <c r="I11" s="15"/>
      <c r="J11" s="15">
        <f t="shared" si="2"/>
        <v>848000</v>
      </c>
      <c r="K11" s="15">
        <f t="shared" si="3"/>
        <v>168752000</v>
      </c>
    </row>
    <row r="12" spans="1:11" ht="45.75" customHeight="1">
      <c r="A12" s="12">
        <f t="shared" si="0"/>
        <v>7</v>
      </c>
      <c r="B12" s="2" t="s">
        <v>47</v>
      </c>
      <c r="C12" s="13">
        <v>187800000</v>
      </c>
      <c r="D12" s="38">
        <v>187510000</v>
      </c>
      <c r="E12" s="38">
        <f t="shared" si="1"/>
        <v>290000</v>
      </c>
      <c r="H12" s="14">
        <v>162220000</v>
      </c>
      <c r="I12" s="15"/>
      <c r="J12" s="15">
        <f t="shared" si="2"/>
        <v>811100</v>
      </c>
      <c r="K12" s="15">
        <f t="shared" si="3"/>
        <v>161408900</v>
      </c>
    </row>
    <row r="13" spans="1:11" ht="45.75" customHeight="1">
      <c r="A13" s="12">
        <f t="shared" si="0"/>
        <v>8</v>
      </c>
      <c r="B13" s="2" t="s">
        <v>48</v>
      </c>
      <c r="C13" s="13">
        <v>174600000</v>
      </c>
      <c r="D13" s="38">
        <v>139780000</v>
      </c>
      <c r="E13" s="38">
        <f t="shared" si="1"/>
        <v>34820000</v>
      </c>
      <c r="H13" s="14">
        <v>199850000</v>
      </c>
      <c r="I13" s="15"/>
      <c r="J13" s="15">
        <f t="shared" si="2"/>
        <v>999250</v>
      </c>
      <c r="K13" s="15">
        <f t="shared" si="3"/>
        <v>198850750</v>
      </c>
    </row>
    <row r="14" spans="1:11" ht="45.75" customHeight="1">
      <c r="A14" s="12">
        <f t="shared" si="0"/>
        <v>9</v>
      </c>
      <c r="B14" s="2" t="s">
        <v>49</v>
      </c>
      <c r="C14" s="13">
        <v>127000000</v>
      </c>
      <c r="D14" s="38">
        <v>126883000</v>
      </c>
      <c r="E14" s="38">
        <f t="shared" si="1"/>
        <v>117000</v>
      </c>
      <c r="H14" s="17">
        <f>49840000*0.1</f>
        <v>4984000</v>
      </c>
      <c r="I14" s="16">
        <f>49840000-H14</f>
        <v>44856000</v>
      </c>
      <c r="J14" s="15">
        <f t="shared" si="2"/>
        <v>24920</v>
      </c>
      <c r="K14" s="15">
        <f t="shared" si="3"/>
        <v>4959080</v>
      </c>
    </row>
    <row r="15" spans="1:11" ht="45.75" customHeight="1">
      <c r="A15" s="12">
        <f t="shared" si="0"/>
        <v>10</v>
      </c>
      <c r="B15" s="2" t="s">
        <v>50</v>
      </c>
      <c r="C15" s="13">
        <v>174600000</v>
      </c>
      <c r="D15" s="38">
        <v>174394000</v>
      </c>
      <c r="E15" s="38">
        <f t="shared" si="1"/>
        <v>206000</v>
      </c>
      <c r="H15" s="14" t="s">
        <v>18</v>
      </c>
      <c r="I15" s="15"/>
      <c r="J15" s="15" t="e">
        <f t="shared" si="2"/>
        <v>#VALUE!</v>
      </c>
      <c r="K15" s="15" t="e">
        <f t="shared" si="3"/>
        <v>#VALUE!</v>
      </c>
    </row>
    <row r="16" spans="1:11" ht="45.75" customHeight="1">
      <c r="A16" s="12">
        <f>A15+1</f>
        <v>11</v>
      </c>
      <c r="B16" s="2" t="s">
        <v>51</v>
      </c>
      <c r="C16" s="13">
        <v>187800000</v>
      </c>
      <c r="D16" s="38">
        <v>187615000</v>
      </c>
      <c r="E16" s="38">
        <f t="shared" si="1"/>
        <v>185000</v>
      </c>
      <c r="H16" s="14">
        <v>149860000</v>
      </c>
      <c r="I16" s="15"/>
      <c r="J16" s="15">
        <f t="shared" si="2"/>
        <v>749300</v>
      </c>
      <c r="K16" s="15">
        <f t="shared" si="3"/>
        <v>149110700</v>
      </c>
    </row>
    <row r="17" spans="1:11" ht="45.75" customHeight="1">
      <c r="A17" s="12">
        <f t="shared" si="0"/>
        <v>12</v>
      </c>
      <c r="B17" s="2" t="s">
        <v>52</v>
      </c>
      <c r="C17" s="13">
        <v>187800000</v>
      </c>
      <c r="D17" s="38">
        <v>187640000</v>
      </c>
      <c r="E17" s="38">
        <f t="shared" si="1"/>
        <v>160000</v>
      </c>
      <c r="H17" s="14">
        <v>174400000</v>
      </c>
      <c r="I17" s="15"/>
      <c r="J17" s="15">
        <f t="shared" si="2"/>
        <v>872000</v>
      </c>
      <c r="K17" s="15">
        <f t="shared" si="3"/>
        <v>173528000</v>
      </c>
    </row>
    <row r="18" spans="1:11" ht="45.75" customHeight="1">
      <c r="A18" s="12">
        <f t="shared" si="0"/>
        <v>13</v>
      </c>
      <c r="B18" s="2" t="s">
        <v>53</v>
      </c>
      <c r="C18" s="13">
        <v>187800000</v>
      </c>
      <c r="D18" s="38">
        <v>187638000</v>
      </c>
      <c r="E18" s="38">
        <f t="shared" si="1"/>
        <v>162000</v>
      </c>
      <c r="H18" s="14">
        <v>174400000</v>
      </c>
      <c r="I18" s="15"/>
      <c r="J18" s="15">
        <f t="shared" si="2"/>
        <v>872000</v>
      </c>
      <c r="K18" s="15">
        <f t="shared" si="3"/>
        <v>173528000</v>
      </c>
    </row>
    <row r="19" spans="1:11" ht="45.75" customHeight="1">
      <c r="A19" s="12">
        <f t="shared" si="0"/>
        <v>14</v>
      </c>
      <c r="B19" s="2" t="s">
        <v>54</v>
      </c>
      <c r="C19" s="13">
        <v>178000000</v>
      </c>
      <c r="D19" s="38">
        <v>177682000</v>
      </c>
      <c r="E19" s="38">
        <f t="shared" si="1"/>
        <v>318000</v>
      </c>
      <c r="H19" s="14">
        <v>174400000</v>
      </c>
      <c r="I19" s="15"/>
      <c r="J19" s="15">
        <f t="shared" si="2"/>
        <v>872000</v>
      </c>
      <c r="K19" s="15">
        <f t="shared" si="3"/>
        <v>173528000</v>
      </c>
    </row>
    <row r="20" spans="1:11" ht="45.75" customHeight="1">
      <c r="A20" s="12">
        <f t="shared" si="0"/>
        <v>15</v>
      </c>
      <c r="B20" s="2" t="s">
        <v>55</v>
      </c>
      <c r="C20" s="13">
        <v>139600000</v>
      </c>
      <c r="D20" s="38">
        <v>139420000</v>
      </c>
      <c r="E20" s="38">
        <f t="shared" si="1"/>
        <v>180000</v>
      </c>
      <c r="H20" s="14">
        <v>174400000</v>
      </c>
      <c r="I20" s="15"/>
      <c r="J20" s="15">
        <f t="shared" si="2"/>
        <v>872000</v>
      </c>
      <c r="K20" s="15">
        <f t="shared" si="3"/>
        <v>173528000</v>
      </c>
    </row>
    <row r="21" spans="1:11" ht="45.75" customHeight="1">
      <c r="A21" s="12">
        <f t="shared" si="0"/>
        <v>16</v>
      </c>
      <c r="B21" s="2" t="s">
        <v>56</v>
      </c>
      <c r="C21" s="13">
        <v>187800000</v>
      </c>
      <c r="D21" s="38">
        <v>187593000</v>
      </c>
      <c r="E21" s="38">
        <f t="shared" si="1"/>
        <v>207000</v>
      </c>
      <c r="H21" s="14">
        <v>174400000</v>
      </c>
      <c r="I21" s="15"/>
      <c r="J21" s="15">
        <f t="shared" si="2"/>
        <v>872000</v>
      </c>
      <c r="K21" s="15">
        <f t="shared" si="3"/>
        <v>173528000</v>
      </c>
    </row>
    <row r="22" spans="1:11" ht="45.75" customHeight="1">
      <c r="A22" s="12">
        <f t="shared" si="0"/>
        <v>17</v>
      </c>
      <c r="B22" s="2" t="s">
        <v>57</v>
      </c>
      <c r="C22" s="13">
        <v>149400000</v>
      </c>
      <c r="D22" s="38">
        <v>149200000</v>
      </c>
      <c r="E22" s="38">
        <f t="shared" si="1"/>
        <v>200000</v>
      </c>
      <c r="H22" s="14">
        <v>174400000</v>
      </c>
      <c r="I22" s="15"/>
      <c r="J22" s="15">
        <f t="shared" si="2"/>
        <v>872000</v>
      </c>
      <c r="K22" s="15">
        <f t="shared" si="3"/>
        <v>173528000</v>
      </c>
    </row>
    <row r="23" spans="1:11" ht="45.75" customHeight="1">
      <c r="A23" s="12">
        <f t="shared" si="0"/>
        <v>18</v>
      </c>
      <c r="B23" s="2" t="s">
        <v>58</v>
      </c>
      <c r="C23" s="13">
        <v>174600000</v>
      </c>
      <c r="D23" s="38">
        <v>174294000</v>
      </c>
      <c r="E23" s="38">
        <f t="shared" si="1"/>
        <v>306000</v>
      </c>
      <c r="H23" s="14">
        <v>174400000</v>
      </c>
      <c r="I23" s="15"/>
      <c r="J23" s="15">
        <f t="shared" si="2"/>
        <v>872000</v>
      </c>
      <c r="K23" s="15">
        <f t="shared" si="3"/>
        <v>173528000</v>
      </c>
    </row>
    <row r="24" spans="1:11" ht="45.75" customHeight="1">
      <c r="A24" s="12">
        <f t="shared" si="0"/>
        <v>19</v>
      </c>
      <c r="B24" s="2" t="s">
        <v>59</v>
      </c>
      <c r="C24" s="13">
        <v>178000000</v>
      </c>
      <c r="D24" s="38">
        <v>177735000</v>
      </c>
      <c r="E24" s="38">
        <f t="shared" si="1"/>
        <v>265000</v>
      </c>
      <c r="H24" s="14">
        <v>174400000</v>
      </c>
      <c r="I24" s="15"/>
      <c r="J24" s="15">
        <f t="shared" si="2"/>
        <v>872000</v>
      </c>
      <c r="K24" s="15">
        <f t="shared" si="3"/>
        <v>173528000</v>
      </c>
    </row>
    <row r="25" spans="1:11" ht="45.75" customHeight="1">
      <c r="A25" s="12">
        <f t="shared" si="0"/>
        <v>20</v>
      </c>
      <c r="B25" s="2" t="s">
        <v>60</v>
      </c>
      <c r="C25" s="13">
        <v>112300000</v>
      </c>
      <c r="D25" s="38">
        <v>112086000</v>
      </c>
      <c r="E25" s="38">
        <f t="shared" si="1"/>
        <v>214000</v>
      </c>
      <c r="H25" s="14">
        <v>174400000</v>
      </c>
      <c r="I25" s="15"/>
      <c r="J25" s="15">
        <f t="shared" si="2"/>
        <v>872000</v>
      </c>
      <c r="K25" s="15">
        <f t="shared" si="3"/>
        <v>173528000</v>
      </c>
    </row>
    <row r="26" spans="1:11" ht="45.75" customHeight="1">
      <c r="A26" s="12">
        <f t="shared" si="0"/>
        <v>21</v>
      </c>
      <c r="B26" s="2" t="s">
        <v>61</v>
      </c>
      <c r="C26" s="13">
        <v>112300000</v>
      </c>
      <c r="D26" s="38">
        <v>111977000</v>
      </c>
      <c r="E26" s="38">
        <f t="shared" si="1"/>
        <v>323000</v>
      </c>
      <c r="H26" s="14">
        <v>174400000</v>
      </c>
      <c r="I26" s="15"/>
      <c r="J26" s="15">
        <f t="shared" si="2"/>
        <v>872000</v>
      </c>
      <c r="K26" s="15">
        <f t="shared" si="3"/>
        <v>173528000</v>
      </c>
    </row>
    <row r="27" spans="1:11" ht="45.75" customHeight="1">
      <c r="A27" s="12">
        <f t="shared" si="0"/>
        <v>22</v>
      </c>
      <c r="B27" s="2" t="s">
        <v>62</v>
      </c>
      <c r="C27" s="13">
        <v>112300000</v>
      </c>
      <c r="D27" s="38">
        <v>112073000</v>
      </c>
      <c r="E27" s="38">
        <f t="shared" si="1"/>
        <v>227000</v>
      </c>
      <c r="H27" s="14">
        <v>174400000</v>
      </c>
      <c r="I27" s="15"/>
      <c r="J27" s="15">
        <f t="shared" si="2"/>
        <v>872000</v>
      </c>
      <c r="K27" s="15">
        <f t="shared" si="3"/>
        <v>173528000</v>
      </c>
    </row>
    <row r="28" spans="1:11" ht="45.75" customHeight="1">
      <c r="A28" s="12">
        <f t="shared" si="0"/>
        <v>23</v>
      </c>
      <c r="B28" s="2" t="s">
        <v>63</v>
      </c>
      <c r="C28" s="13">
        <v>187800000</v>
      </c>
      <c r="D28" s="38">
        <v>187468000</v>
      </c>
      <c r="E28" s="38">
        <f t="shared" si="1"/>
        <v>332000</v>
      </c>
      <c r="H28" s="14">
        <v>174400000</v>
      </c>
      <c r="I28" s="15"/>
      <c r="J28" s="15">
        <f t="shared" si="2"/>
        <v>872000</v>
      </c>
      <c r="K28" s="15">
        <f t="shared" si="3"/>
        <v>173528000</v>
      </c>
    </row>
    <row r="29" spans="1:11" ht="45.75" customHeight="1">
      <c r="A29" s="12">
        <f t="shared" si="0"/>
        <v>24</v>
      </c>
      <c r="B29" s="2" t="s">
        <v>64</v>
      </c>
      <c r="C29" s="13">
        <v>187800000</v>
      </c>
      <c r="D29" s="38">
        <v>185580000</v>
      </c>
      <c r="E29" s="38">
        <f t="shared" si="1"/>
        <v>2220000</v>
      </c>
      <c r="H29" s="14">
        <v>174400000</v>
      </c>
      <c r="I29" s="15"/>
      <c r="J29" s="15">
        <f t="shared" si="2"/>
        <v>872000</v>
      </c>
      <c r="K29" s="15">
        <f t="shared" si="3"/>
        <v>173528000</v>
      </c>
    </row>
    <row r="30" spans="1:11" ht="45.75" customHeight="1">
      <c r="A30" s="12">
        <f t="shared" si="0"/>
        <v>25</v>
      </c>
      <c r="B30" s="2" t="s">
        <v>65</v>
      </c>
      <c r="C30" s="13">
        <v>102500000</v>
      </c>
      <c r="D30" s="38">
        <v>102050000</v>
      </c>
      <c r="E30" s="38">
        <f t="shared" si="1"/>
        <v>450000</v>
      </c>
      <c r="H30" s="14">
        <v>174400000</v>
      </c>
      <c r="I30" s="15"/>
      <c r="J30" s="15">
        <f t="shared" si="2"/>
        <v>872000</v>
      </c>
      <c r="K30" s="15">
        <f t="shared" si="3"/>
        <v>173528000</v>
      </c>
    </row>
    <row r="31" spans="1:11" ht="45.75" customHeight="1">
      <c r="A31" s="12">
        <f t="shared" si="0"/>
        <v>26</v>
      </c>
      <c r="B31" s="2" t="s">
        <v>66</v>
      </c>
      <c r="C31" s="13">
        <v>187800000</v>
      </c>
      <c r="D31" s="38">
        <v>185625000</v>
      </c>
      <c r="E31" s="38">
        <f t="shared" si="1"/>
        <v>2175000</v>
      </c>
      <c r="H31" s="14">
        <v>174400000</v>
      </c>
      <c r="I31" s="15"/>
      <c r="J31" s="15">
        <f t="shared" si="2"/>
        <v>872000</v>
      </c>
      <c r="K31" s="15">
        <f t="shared" si="3"/>
        <v>173528000</v>
      </c>
    </row>
    <row r="32" spans="1:11" ht="45.75" customHeight="1">
      <c r="A32" s="12">
        <f t="shared" si="0"/>
        <v>27</v>
      </c>
      <c r="B32" s="2" t="s">
        <v>67</v>
      </c>
      <c r="C32" s="13">
        <v>102500000</v>
      </c>
      <c r="D32" s="38">
        <v>101941000</v>
      </c>
      <c r="E32" s="38">
        <f t="shared" si="1"/>
        <v>559000</v>
      </c>
      <c r="H32" s="14">
        <v>174400000</v>
      </c>
      <c r="I32" s="15"/>
      <c r="J32" s="15">
        <f t="shared" si="2"/>
        <v>872000</v>
      </c>
      <c r="K32" s="15">
        <f t="shared" si="3"/>
        <v>173528000</v>
      </c>
    </row>
    <row r="33" spans="1:11" ht="45.75" customHeight="1">
      <c r="A33" s="12">
        <f t="shared" si="0"/>
        <v>28</v>
      </c>
      <c r="B33" s="2" t="s">
        <v>68</v>
      </c>
      <c r="C33" s="13">
        <v>187800000</v>
      </c>
      <c r="D33" s="38">
        <v>185810000</v>
      </c>
      <c r="E33" s="38">
        <f t="shared" si="1"/>
        <v>1990000</v>
      </c>
      <c r="H33" s="14">
        <v>174400000</v>
      </c>
      <c r="I33" s="15"/>
      <c r="J33" s="15">
        <f t="shared" si="2"/>
        <v>872000</v>
      </c>
      <c r="K33" s="15">
        <f t="shared" si="3"/>
        <v>173528000</v>
      </c>
    </row>
    <row r="34" spans="1:11" ht="45.75" customHeight="1">
      <c r="A34" s="12">
        <f t="shared" si="0"/>
        <v>29</v>
      </c>
      <c r="B34" s="2" t="s">
        <v>69</v>
      </c>
      <c r="C34" s="13">
        <v>187800000</v>
      </c>
      <c r="D34" s="38">
        <v>185746000</v>
      </c>
      <c r="E34" s="38">
        <f t="shared" si="1"/>
        <v>2054000</v>
      </c>
      <c r="H34" s="14">
        <v>174400000</v>
      </c>
      <c r="I34" s="15"/>
      <c r="J34" s="15">
        <f t="shared" si="2"/>
        <v>872000</v>
      </c>
      <c r="K34" s="15">
        <f t="shared" si="3"/>
        <v>173528000</v>
      </c>
    </row>
    <row r="35" spans="1:11" ht="45.75" customHeight="1">
      <c r="A35" s="12">
        <f t="shared" si="0"/>
        <v>30</v>
      </c>
      <c r="B35" s="2" t="s">
        <v>70</v>
      </c>
      <c r="C35" s="13">
        <v>187800000</v>
      </c>
      <c r="D35" s="38">
        <v>185865000</v>
      </c>
      <c r="E35" s="38">
        <f t="shared" si="1"/>
        <v>1935000</v>
      </c>
      <c r="H35" s="14">
        <v>174400000</v>
      </c>
      <c r="I35" s="15"/>
      <c r="J35" s="15">
        <f t="shared" si="2"/>
        <v>872000</v>
      </c>
      <c r="K35" s="15">
        <f t="shared" si="3"/>
        <v>173528000</v>
      </c>
    </row>
    <row r="36" spans="1:11" ht="65.25" customHeight="1">
      <c r="A36" s="12">
        <f t="shared" si="0"/>
        <v>31</v>
      </c>
      <c r="B36" s="2" t="s">
        <v>71</v>
      </c>
      <c r="C36" s="13">
        <v>187800000</v>
      </c>
      <c r="D36" s="38">
        <v>185750000</v>
      </c>
      <c r="E36" s="38">
        <f>C36-D36</f>
        <v>2050000</v>
      </c>
      <c r="H36" s="14">
        <v>174400000</v>
      </c>
      <c r="I36" s="15"/>
      <c r="J36" s="15">
        <f t="shared" si="2"/>
        <v>872000</v>
      </c>
      <c r="K36" s="15">
        <f t="shared" si="3"/>
        <v>173528000</v>
      </c>
    </row>
    <row r="37" spans="1:11" ht="45.75" customHeight="1">
      <c r="A37" s="12">
        <f t="shared" si="0"/>
        <v>32</v>
      </c>
      <c r="B37" s="2" t="s">
        <v>72</v>
      </c>
      <c r="C37" s="13">
        <v>149400000</v>
      </c>
      <c r="D37" s="38">
        <v>149170000</v>
      </c>
      <c r="E37" s="38">
        <f>C37-D37</f>
        <v>230000</v>
      </c>
      <c r="H37" s="14">
        <v>189800000</v>
      </c>
      <c r="I37" s="15"/>
      <c r="J37" s="15">
        <f t="shared" si="2"/>
        <v>949000</v>
      </c>
      <c r="K37" s="15">
        <f t="shared" si="3"/>
        <v>188851000</v>
      </c>
    </row>
    <row r="38" spans="1:11" ht="45.75" customHeight="1">
      <c r="A38" s="12">
        <f t="shared" si="0"/>
        <v>33</v>
      </c>
      <c r="B38" s="2" t="s">
        <v>73</v>
      </c>
      <c r="C38" s="13">
        <v>149400000</v>
      </c>
      <c r="D38" s="38">
        <v>149164000</v>
      </c>
      <c r="E38" s="38">
        <f>C38-D38</f>
        <v>236000</v>
      </c>
      <c r="H38" s="14">
        <v>189800000</v>
      </c>
      <c r="I38" s="15"/>
      <c r="J38" s="15">
        <f t="shared" si="2"/>
        <v>949000</v>
      </c>
      <c r="K38" s="15">
        <f t="shared" si="3"/>
        <v>188851000</v>
      </c>
    </row>
    <row r="39" spans="1:11" ht="46.5" customHeight="1">
      <c r="A39" s="12">
        <f t="shared" si="0"/>
        <v>34</v>
      </c>
      <c r="B39" s="2" t="s">
        <v>74</v>
      </c>
      <c r="C39" s="13">
        <v>165800000</v>
      </c>
      <c r="D39" s="38">
        <v>165542000</v>
      </c>
      <c r="E39" s="38">
        <f t="shared" ref="E39:E55" si="4">C39-D39</f>
        <v>258000</v>
      </c>
      <c r="H39" s="14">
        <v>149750000</v>
      </c>
      <c r="I39" s="15"/>
      <c r="J39" s="15">
        <f t="shared" si="2"/>
        <v>748750</v>
      </c>
      <c r="K39" s="15">
        <f t="shared" si="3"/>
        <v>149001250</v>
      </c>
    </row>
    <row r="40" spans="1:11" ht="46.5" customHeight="1">
      <c r="A40" s="12">
        <f t="shared" si="0"/>
        <v>35</v>
      </c>
      <c r="B40" s="2" t="s">
        <v>75</v>
      </c>
      <c r="C40" s="13">
        <v>165800000</v>
      </c>
      <c r="D40" s="38">
        <v>165500000</v>
      </c>
      <c r="E40" s="38">
        <f t="shared" si="4"/>
        <v>300000</v>
      </c>
      <c r="H40" s="14">
        <v>200000000</v>
      </c>
      <c r="I40" s="15"/>
      <c r="J40" s="15">
        <f t="shared" si="2"/>
        <v>1000000</v>
      </c>
      <c r="K40" s="15">
        <f t="shared" si="3"/>
        <v>199000000</v>
      </c>
    </row>
    <row r="41" spans="1:11" ht="46.5" customHeight="1">
      <c r="A41" s="12">
        <f t="shared" si="0"/>
        <v>36</v>
      </c>
      <c r="B41" s="2" t="s">
        <v>76</v>
      </c>
      <c r="C41" s="13">
        <v>165800000</v>
      </c>
      <c r="D41" s="38">
        <v>165285000</v>
      </c>
      <c r="E41" s="38">
        <f t="shared" si="4"/>
        <v>515000</v>
      </c>
      <c r="H41" s="14">
        <v>120000000</v>
      </c>
      <c r="I41" s="15"/>
      <c r="J41" s="15">
        <f t="shared" si="2"/>
        <v>600000</v>
      </c>
      <c r="K41" s="15">
        <f t="shared" si="3"/>
        <v>119400000</v>
      </c>
    </row>
    <row r="42" spans="1:11" ht="46.5" customHeight="1">
      <c r="A42" s="12">
        <f t="shared" si="0"/>
        <v>37</v>
      </c>
      <c r="B42" s="2" t="s">
        <v>77</v>
      </c>
      <c r="C42" s="13">
        <v>165800000</v>
      </c>
      <c r="D42" s="38">
        <v>165273000</v>
      </c>
      <c r="E42" s="38">
        <f t="shared" si="4"/>
        <v>527000</v>
      </c>
      <c r="H42" s="14">
        <v>120000000</v>
      </c>
      <c r="I42" s="15"/>
      <c r="J42" s="15">
        <f t="shared" si="2"/>
        <v>600000</v>
      </c>
      <c r="K42" s="15">
        <f t="shared" si="3"/>
        <v>119400000</v>
      </c>
    </row>
    <row r="43" spans="1:11" ht="46.5" customHeight="1">
      <c r="A43" s="12">
        <f t="shared" si="0"/>
        <v>38</v>
      </c>
      <c r="B43" s="2" t="s">
        <v>78</v>
      </c>
      <c r="C43" s="13">
        <v>165800000</v>
      </c>
      <c r="D43" s="38">
        <v>165486000</v>
      </c>
      <c r="E43" s="38">
        <f t="shared" si="4"/>
        <v>314000</v>
      </c>
      <c r="H43" s="14">
        <v>200000000</v>
      </c>
      <c r="I43" s="15"/>
      <c r="J43" s="15">
        <f t="shared" si="2"/>
        <v>1000000</v>
      </c>
      <c r="K43" s="15">
        <f t="shared" si="3"/>
        <v>199000000</v>
      </c>
    </row>
    <row r="44" spans="1:11" ht="46.5" customHeight="1">
      <c r="A44" s="12">
        <f t="shared" si="0"/>
        <v>39</v>
      </c>
      <c r="B44" s="2" t="s">
        <v>79</v>
      </c>
      <c r="C44" s="13">
        <v>165800000</v>
      </c>
      <c r="D44" s="38">
        <v>165478000</v>
      </c>
      <c r="E44" s="38">
        <f t="shared" si="4"/>
        <v>322000</v>
      </c>
    </row>
    <row r="45" spans="1:11" ht="46.5" customHeight="1">
      <c r="A45" s="12">
        <f t="shared" si="0"/>
        <v>40</v>
      </c>
      <c r="B45" s="2" t="s">
        <v>80</v>
      </c>
      <c r="C45" s="13">
        <v>70000000</v>
      </c>
      <c r="D45" s="38">
        <v>69795000</v>
      </c>
      <c r="E45" s="38">
        <f t="shared" si="4"/>
        <v>205000</v>
      </c>
    </row>
    <row r="46" spans="1:11" ht="46.5" customHeight="1">
      <c r="A46" s="12">
        <f t="shared" si="0"/>
        <v>41</v>
      </c>
      <c r="B46" s="3" t="s">
        <v>81</v>
      </c>
      <c r="C46" s="13">
        <v>138023500</v>
      </c>
      <c r="D46" s="38">
        <v>137740000</v>
      </c>
      <c r="E46" s="38">
        <f t="shared" si="4"/>
        <v>283500</v>
      </c>
    </row>
    <row r="47" spans="1:11" ht="46.5" customHeight="1">
      <c r="A47" s="12">
        <f t="shared" si="0"/>
        <v>42</v>
      </c>
      <c r="B47" s="2" t="s">
        <v>209</v>
      </c>
      <c r="C47" s="13">
        <v>42000000</v>
      </c>
      <c r="D47" s="38">
        <v>41800000</v>
      </c>
      <c r="E47" s="38">
        <f t="shared" si="4"/>
        <v>200000</v>
      </c>
    </row>
    <row r="48" spans="1:11" ht="46.5" customHeight="1">
      <c r="A48" s="12">
        <f t="shared" si="0"/>
        <v>43</v>
      </c>
      <c r="B48" s="2" t="s">
        <v>82</v>
      </c>
      <c r="C48" s="13">
        <v>42000000</v>
      </c>
      <c r="D48" s="38">
        <v>41694000</v>
      </c>
      <c r="E48" s="38">
        <f t="shared" si="4"/>
        <v>306000</v>
      </c>
    </row>
    <row r="49" spans="1:5" ht="46.5" customHeight="1">
      <c r="A49" s="12">
        <f t="shared" si="0"/>
        <v>44</v>
      </c>
      <c r="B49" s="2" t="s">
        <v>83</v>
      </c>
      <c r="C49" s="13">
        <v>70000000</v>
      </c>
      <c r="D49" s="38">
        <v>69841000</v>
      </c>
      <c r="E49" s="38">
        <f t="shared" si="4"/>
        <v>159000</v>
      </c>
    </row>
    <row r="50" spans="1:5" ht="46.5" customHeight="1">
      <c r="A50" s="12">
        <f t="shared" si="0"/>
        <v>45</v>
      </c>
      <c r="B50" s="4" t="s">
        <v>84</v>
      </c>
      <c r="C50" s="13">
        <v>61000000</v>
      </c>
      <c r="D50" s="38">
        <v>60785000</v>
      </c>
      <c r="E50" s="38">
        <f t="shared" si="4"/>
        <v>215000</v>
      </c>
    </row>
    <row r="51" spans="1:5" ht="46.5" customHeight="1">
      <c r="A51" s="12">
        <f t="shared" si="0"/>
        <v>46</v>
      </c>
      <c r="B51" s="32" t="s">
        <v>85</v>
      </c>
      <c r="C51" s="33">
        <v>70000000</v>
      </c>
      <c r="D51" s="38">
        <v>69870000</v>
      </c>
      <c r="E51" s="38">
        <f t="shared" si="4"/>
        <v>130000</v>
      </c>
    </row>
    <row r="52" spans="1:5" ht="46.5" customHeight="1">
      <c r="A52" s="12">
        <f t="shared" si="0"/>
        <v>47</v>
      </c>
      <c r="B52" s="32" t="s">
        <v>86</v>
      </c>
      <c r="C52" s="33">
        <v>70000000</v>
      </c>
      <c r="D52" s="38">
        <v>69813000</v>
      </c>
      <c r="E52" s="38">
        <f t="shared" si="4"/>
        <v>187000</v>
      </c>
    </row>
    <row r="53" spans="1:5" ht="46.5" customHeight="1">
      <c r="A53" s="12">
        <f t="shared" si="0"/>
        <v>48</v>
      </c>
      <c r="B53" s="32" t="s">
        <v>87</v>
      </c>
      <c r="C53" s="33">
        <v>165800000</v>
      </c>
      <c r="D53" s="38">
        <v>165565000</v>
      </c>
      <c r="E53" s="38">
        <f t="shared" si="4"/>
        <v>235000</v>
      </c>
    </row>
    <row r="54" spans="1:5" ht="46.5" customHeight="1">
      <c r="A54" s="12">
        <f t="shared" si="0"/>
        <v>49</v>
      </c>
      <c r="B54" s="32" t="s">
        <v>88</v>
      </c>
      <c r="C54" s="33">
        <v>70000000</v>
      </c>
      <c r="D54" s="38">
        <v>69882000</v>
      </c>
      <c r="E54" s="38">
        <f t="shared" si="4"/>
        <v>118000</v>
      </c>
    </row>
    <row r="55" spans="1:5" ht="46.5" customHeight="1" thickBot="1">
      <c r="A55" s="19">
        <f t="shared" si="0"/>
        <v>50</v>
      </c>
      <c r="B55" s="5" t="s">
        <v>89</v>
      </c>
      <c r="C55" s="20">
        <v>165800000</v>
      </c>
      <c r="D55" s="49">
        <v>165560000</v>
      </c>
      <c r="E55" s="40">
        <f t="shared" si="4"/>
        <v>240000</v>
      </c>
    </row>
    <row r="56" spans="1:5" ht="34.5" customHeight="1" thickTop="1" thickBot="1">
      <c r="A56" s="89" t="s">
        <v>281</v>
      </c>
      <c r="B56" s="90"/>
      <c r="C56" s="90"/>
      <c r="D56" s="91"/>
      <c r="E56" s="57">
        <f>SUM(E6:E55)</f>
        <v>58455500</v>
      </c>
    </row>
    <row r="57" spans="1:5" ht="16.5" thickTop="1">
      <c r="D57" s="51"/>
      <c r="E57" s="51"/>
    </row>
    <row r="59" spans="1:5" ht="15.75">
      <c r="D59" s="50"/>
      <c r="E59" s="50"/>
    </row>
    <row r="60" spans="1:5" ht="15.75" customHeight="1">
      <c r="D60" s="50"/>
      <c r="E60" s="50"/>
    </row>
    <row r="61" spans="1:5" ht="15.75" customHeight="1">
      <c r="D61" s="50"/>
      <c r="E61" s="50"/>
    </row>
    <row r="62" spans="1:5" ht="15.75" customHeight="1">
      <c r="D62" s="50"/>
      <c r="E62" s="50"/>
    </row>
    <row r="63" spans="1:5" ht="15.75">
      <c r="D63" s="54"/>
      <c r="E63" s="54"/>
    </row>
    <row r="64" spans="1:5" ht="15.75">
      <c r="D64" s="42"/>
      <c r="E64" s="42"/>
    </row>
    <row r="65" spans="1:18" ht="15.75">
      <c r="D65" s="50"/>
      <c r="E65" s="50"/>
    </row>
    <row r="66" spans="1:18" ht="15.75">
      <c r="D66" s="41"/>
      <c r="E66" s="41"/>
    </row>
    <row r="67" spans="1:18" ht="15.75">
      <c r="D67" s="41"/>
      <c r="E67" s="41"/>
    </row>
    <row r="68" spans="1:18" ht="15.75">
      <c r="D68" s="51"/>
      <c r="E68" s="51"/>
    </row>
    <row r="69" spans="1:18" ht="15.75">
      <c r="D69" s="51"/>
      <c r="E69" s="51"/>
    </row>
    <row r="80" spans="1:18" s="16" customFormat="1">
      <c r="A80" s="8"/>
      <c r="B80" s="8"/>
      <c r="C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</sheetData>
  <dataConsolidate/>
  <mergeCells count="4">
    <mergeCell ref="A2:E2"/>
    <mergeCell ref="A56:D56"/>
    <mergeCell ref="A1:D1"/>
    <mergeCell ref="A3:D3"/>
  </mergeCells>
  <printOptions horizontalCentered="1"/>
  <pageMargins left="0.35433070866141736" right="0" top="0.23622047244094491" bottom="0.51181102362204722" header="0.23622047244094491" footer="0.31496062992125984"/>
  <pageSetup paperSize="9" scale="70" orientation="portrait" horizontalDpi="4294967293" verticalDpi="1200" r:id="rId1"/>
  <rowBreaks count="3" manualBreakCount="3">
    <brk id="26" max="5" man="1"/>
    <brk id="47" max="5" man="1"/>
    <brk id="7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topLeftCell="A23" zoomScale="70" zoomScaleNormal="60" zoomScaleSheetLayoutView="70" workbookViewId="0">
      <selection activeCell="A43" sqref="A43"/>
    </sheetView>
  </sheetViews>
  <sheetFormatPr defaultRowHeight="15"/>
  <cols>
    <col min="1" max="1" width="5.28515625" style="8" customWidth="1"/>
    <col min="2" max="2" width="41.42578125" style="8" customWidth="1"/>
    <col min="3" max="3" width="21.5703125" style="8" hidden="1" customWidth="1"/>
    <col min="4" max="4" width="22.5703125" style="44" hidden="1" customWidth="1"/>
    <col min="5" max="5" width="32.42578125" style="8" customWidth="1"/>
    <col min="6" max="6" width="30.28515625" style="8" customWidth="1"/>
    <col min="7" max="7" width="14.5703125" style="8" hidden="1" customWidth="1"/>
    <col min="8" max="8" width="35.140625" style="8" hidden="1" customWidth="1"/>
    <col min="9" max="9" width="23.5703125" style="8" hidden="1" customWidth="1"/>
    <col min="10" max="10" width="25" style="16" hidden="1" customWidth="1"/>
    <col min="11" max="11" width="25.5703125" style="16" hidden="1" customWidth="1"/>
    <col min="12" max="12" width="4.42578125" style="8" customWidth="1"/>
    <col min="13" max="13" width="9.140625" style="8"/>
    <col min="14" max="14" width="19.42578125" style="8" customWidth="1"/>
    <col min="15" max="15" width="10" style="8" bestFit="1" customWidth="1"/>
    <col min="16" max="16" width="9.140625" style="8"/>
    <col min="17" max="17" width="10" style="8" bestFit="1" customWidth="1"/>
    <col min="18" max="16384" width="9.140625" style="8"/>
  </cols>
  <sheetData>
    <row r="1" spans="1:17" ht="2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7" ht="15.75" thickBot="1"/>
    <row r="3" spans="1:17" ht="66" customHeight="1" thickTop="1" thickBo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43" t="s">
        <v>9</v>
      </c>
      <c r="K3" s="37" t="s">
        <v>10</v>
      </c>
      <c r="L3" s="11"/>
    </row>
    <row r="4" spans="1:17" ht="46.5" customHeight="1" thickTop="1">
      <c r="A4" s="86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95"/>
      <c r="L4" s="66"/>
    </row>
    <row r="5" spans="1:17" ht="45.75" customHeight="1">
      <c r="A5" s="12">
        <v>1</v>
      </c>
      <c r="B5" s="2" t="s">
        <v>91</v>
      </c>
      <c r="C5" s="13">
        <v>186900000</v>
      </c>
      <c r="D5" s="45">
        <v>186810000</v>
      </c>
      <c r="E5" s="6" t="s">
        <v>100</v>
      </c>
      <c r="F5" s="1" t="s">
        <v>176</v>
      </c>
      <c r="G5" s="1" t="s">
        <v>16</v>
      </c>
      <c r="H5" s="1" t="s">
        <v>177</v>
      </c>
      <c r="I5" s="1" t="s">
        <v>178</v>
      </c>
      <c r="J5" s="13">
        <f>D5-170000</f>
        <v>186640000</v>
      </c>
      <c r="K5" s="38">
        <f>J5</f>
        <v>186640000</v>
      </c>
      <c r="N5" s="14">
        <v>142552000</v>
      </c>
      <c r="O5" s="15"/>
      <c r="P5" s="15">
        <f>0.005*N5</f>
        <v>712760</v>
      </c>
      <c r="Q5" s="15">
        <f>N5-P5</f>
        <v>141839240</v>
      </c>
    </row>
    <row r="6" spans="1:17" ht="45.75" customHeight="1">
      <c r="A6" s="12">
        <f t="shared" ref="A6:A35" si="0">A5+1</f>
        <v>2</v>
      </c>
      <c r="B6" s="2" t="s">
        <v>43</v>
      </c>
      <c r="C6" s="13">
        <v>186900000</v>
      </c>
      <c r="D6" s="45">
        <v>186820000</v>
      </c>
      <c r="E6" s="6" t="s">
        <v>185</v>
      </c>
      <c r="F6" s="1" t="s">
        <v>224</v>
      </c>
      <c r="G6" s="1" t="s">
        <v>16</v>
      </c>
      <c r="H6" s="1" t="s">
        <v>225</v>
      </c>
      <c r="I6" s="1" t="s">
        <v>226</v>
      </c>
      <c r="J6" s="13">
        <f>D6-165000</f>
        <v>186655000</v>
      </c>
      <c r="K6" s="38">
        <f t="shared" ref="K6:K35" si="1">J6</f>
        <v>186655000</v>
      </c>
      <c r="N6" s="14">
        <v>155470000</v>
      </c>
      <c r="O6" s="15"/>
      <c r="P6" s="15">
        <f t="shared" ref="P6:P46" si="2">0.005*N6</f>
        <v>777350</v>
      </c>
      <c r="Q6" s="15">
        <f t="shared" ref="Q6:Q46" si="3">N6-P6</f>
        <v>154692650</v>
      </c>
    </row>
    <row r="7" spans="1:17" ht="45.75" customHeight="1">
      <c r="A7" s="12">
        <f t="shared" si="0"/>
        <v>3</v>
      </c>
      <c r="B7" s="2" t="s">
        <v>44</v>
      </c>
      <c r="C7" s="13">
        <v>149400000</v>
      </c>
      <c r="D7" s="45">
        <v>149230000</v>
      </c>
      <c r="E7" s="6" t="s">
        <v>199</v>
      </c>
      <c r="F7" s="1" t="s">
        <v>200</v>
      </c>
      <c r="G7" s="1" t="s">
        <v>16</v>
      </c>
      <c r="H7" s="1" t="s">
        <v>201</v>
      </c>
      <c r="I7" s="1" t="s">
        <v>202</v>
      </c>
      <c r="J7" s="13">
        <f>D7-130000</f>
        <v>149100000</v>
      </c>
      <c r="K7" s="38">
        <f t="shared" si="1"/>
        <v>149100000</v>
      </c>
      <c r="N7" s="14">
        <v>189840000</v>
      </c>
      <c r="O7" s="15"/>
      <c r="P7" s="15">
        <f t="shared" si="2"/>
        <v>949200</v>
      </c>
      <c r="Q7" s="15">
        <f t="shared" si="3"/>
        <v>188890800</v>
      </c>
    </row>
    <row r="8" spans="1:17" s="16" customFormat="1" ht="45.75" customHeight="1">
      <c r="A8" s="12">
        <f t="shared" si="0"/>
        <v>4</v>
      </c>
      <c r="B8" s="2" t="s">
        <v>90</v>
      </c>
      <c r="C8" s="13">
        <v>174600000</v>
      </c>
      <c r="D8" s="45">
        <v>174500000</v>
      </c>
      <c r="E8" s="26" t="s">
        <v>186</v>
      </c>
      <c r="F8" s="1" t="s">
        <v>229</v>
      </c>
      <c r="G8" s="1" t="s">
        <v>16</v>
      </c>
      <c r="H8" s="1" t="s">
        <v>230</v>
      </c>
      <c r="I8" s="18" t="s">
        <v>231</v>
      </c>
      <c r="J8" s="13">
        <f>D8-150000</f>
        <v>174350000</v>
      </c>
      <c r="K8" s="38">
        <f t="shared" si="1"/>
        <v>174350000</v>
      </c>
      <c r="N8" s="17">
        <v>99820000</v>
      </c>
      <c r="P8" s="16">
        <f t="shared" si="2"/>
        <v>499100</v>
      </c>
      <c r="Q8" s="16">
        <f t="shared" si="3"/>
        <v>99320900</v>
      </c>
    </row>
    <row r="9" spans="1:17" ht="45.75" customHeight="1">
      <c r="A9" s="12">
        <f t="shared" si="0"/>
        <v>5</v>
      </c>
      <c r="B9" s="2" t="s">
        <v>45</v>
      </c>
      <c r="C9" s="13">
        <v>164500000</v>
      </c>
      <c r="D9" s="45">
        <v>164400000</v>
      </c>
      <c r="E9" s="6" t="s">
        <v>187</v>
      </c>
      <c r="F9" s="1" t="s">
        <v>227</v>
      </c>
      <c r="G9" s="1" t="s">
        <v>16</v>
      </c>
      <c r="H9" s="1" t="s">
        <v>228</v>
      </c>
      <c r="I9" s="1" t="s">
        <v>232</v>
      </c>
      <c r="J9" s="13">
        <f>D9-140000</f>
        <v>164260000</v>
      </c>
      <c r="K9" s="38">
        <f t="shared" si="1"/>
        <v>164260000</v>
      </c>
      <c r="N9" s="14">
        <v>199800000</v>
      </c>
      <c r="O9" s="15"/>
      <c r="P9" s="15">
        <f t="shared" si="2"/>
        <v>999000</v>
      </c>
      <c r="Q9" s="15">
        <f t="shared" si="3"/>
        <v>198801000</v>
      </c>
    </row>
    <row r="10" spans="1:17" ht="45.75" customHeight="1">
      <c r="A10" s="12">
        <f t="shared" si="0"/>
        <v>6</v>
      </c>
      <c r="B10" s="2" t="s">
        <v>46</v>
      </c>
      <c r="C10" s="13">
        <v>149400000</v>
      </c>
      <c r="D10" s="45">
        <v>149300000</v>
      </c>
      <c r="E10" s="6" t="s">
        <v>188</v>
      </c>
      <c r="F10" s="1" t="s">
        <v>233</v>
      </c>
      <c r="G10" s="1" t="s">
        <v>16</v>
      </c>
      <c r="H10" s="1" t="s">
        <v>234</v>
      </c>
      <c r="I10" s="1" t="s">
        <v>235</v>
      </c>
      <c r="J10" s="13">
        <f>D10-135000</f>
        <v>149165000</v>
      </c>
      <c r="K10" s="38">
        <f t="shared" si="1"/>
        <v>149165000</v>
      </c>
      <c r="N10" s="14">
        <v>169600000</v>
      </c>
      <c r="O10" s="15"/>
      <c r="P10" s="15">
        <f t="shared" si="2"/>
        <v>848000</v>
      </c>
      <c r="Q10" s="15">
        <f t="shared" si="3"/>
        <v>168752000</v>
      </c>
    </row>
    <row r="11" spans="1:17" ht="45.75" customHeight="1">
      <c r="A11" s="12">
        <f t="shared" si="0"/>
        <v>7</v>
      </c>
      <c r="B11" s="2" t="s">
        <v>47</v>
      </c>
      <c r="C11" s="13">
        <v>187800000</v>
      </c>
      <c r="D11" s="45">
        <v>187690000</v>
      </c>
      <c r="E11" s="6" t="s">
        <v>92</v>
      </c>
      <c r="F11" s="1" t="s">
        <v>144</v>
      </c>
      <c r="G11" s="1" t="s">
        <v>145</v>
      </c>
      <c r="H11" s="7" t="s">
        <v>236</v>
      </c>
      <c r="I11" s="1" t="s">
        <v>146</v>
      </c>
      <c r="J11" s="13">
        <f>D11-180000</f>
        <v>187510000</v>
      </c>
      <c r="K11" s="38">
        <f t="shared" si="1"/>
        <v>187510000</v>
      </c>
      <c r="N11" s="14">
        <v>162220000</v>
      </c>
      <c r="O11" s="15"/>
      <c r="P11" s="15">
        <f t="shared" si="2"/>
        <v>811100</v>
      </c>
      <c r="Q11" s="15">
        <f t="shared" si="3"/>
        <v>161408900</v>
      </c>
    </row>
    <row r="12" spans="1:17" ht="45.75" customHeight="1">
      <c r="A12" s="12">
        <f t="shared" si="0"/>
        <v>8</v>
      </c>
      <c r="B12" s="2" t="s">
        <v>48</v>
      </c>
      <c r="C12" s="13">
        <v>174600000</v>
      </c>
      <c r="D12" s="45">
        <v>139900000</v>
      </c>
      <c r="E12" s="6" t="s">
        <v>162</v>
      </c>
      <c r="F12" s="1" t="s">
        <v>163</v>
      </c>
      <c r="G12" s="1" t="s">
        <v>16</v>
      </c>
      <c r="H12" s="1" t="s">
        <v>179</v>
      </c>
      <c r="I12" s="1" t="s">
        <v>180</v>
      </c>
      <c r="J12" s="13">
        <f>D12-120000</f>
        <v>139780000</v>
      </c>
      <c r="K12" s="38">
        <f t="shared" si="1"/>
        <v>139780000</v>
      </c>
      <c r="N12" s="14">
        <v>199850000</v>
      </c>
      <c r="O12" s="15"/>
      <c r="P12" s="15">
        <f t="shared" si="2"/>
        <v>999250</v>
      </c>
      <c r="Q12" s="15">
        <f t="shared" si="3"/>
        <v>198850750</v>
      </c>
    </row>
    <row r="13" spans="1:17" ht="45.75" customHeight="1">
      <c r="A13" s="12">
        <f t="shared" si="0"/>
        <v>9</v>
      </c>
      <c r="B13" s="2" t="s">
        <v>49</v>
      </c>
      <c r="C13" s="13">
        <v>127000000</v>
      </c>
      <c r="D13" s="45">
        <v>126998000</v>
      </c>
      <c r="E13" s="6" t="s">
        <v>111</v>
      </c>
      <c r="F13" s="1" t="s">
        <v>135</v>
      </c>
      <c r="G13" s="1" t="s">
        <v>16</v>
      </c>
      <c r="H13" s="1" t="s">
        <v>136</v>
      </c>
      <c r="I13" s="1" t="s">
        <v>137</v>
      </c>
      <c r="J13" s="13">
        <f>D13-115000</f>
        <v>126883000</v>
      </c>
      <c r="K13" s="38">
        <f t="shared" si="1"/>
        <v>126883000</v>
      </c>
      <c r="N13" s="17">
        <f>49840000*0.1</f>
        <v>4984000</v>
      </c>
      <c r="O13" s="16">
        <f>49840000-N13</f>
        <v>44856000</v>
      </c>
      <c r="P13" s="15">
        <f t="shared" si="2"/>
        <v>24920</v>
      </c>
      <c r="Q13" s="15">
        <f t="shared" si="3"/>
        <v>4959080</v>
      </c>
    </row>
    <row r="14" spans="1:17" ht="45.75" customHeight="1">
      <c r="A14" s="12">
        <f t="shared" si="0"/>
        <v>10</v>
      </c>
      <c r="B14" s="2" t="s">
        <v>50</v>
      </c>
      <c r="C14" s="13">
        <v>174600000</v>
      </c>
      <c r="D14" s="45">
        <v>174548000</v>
      </c>
      <c r="E14" s="6" t="s">
        <v>196</v>
      </c>
      <c r="F14" s="1" t="s">
        <v>197</v>
      </c>
      <c r="G14" s="1" t="s">
        <v>16</v>
      </c>
      <c r="H14" s="1" t="s">
        <v>198</v>
      </c>
      <c r="I14" s="1" t="s">
        <v>237</v>
      </c>
      <c r="J14" s="13">
        <f>D14-154000</f>
        <v>174394000</v>
      </c>
      <c r="K14" s="38">
        <f t="shared" si="1"/>
        <v>174394000</v>
      </c>
      <c r="N14" s="14" t="s">
        <v>18</v>
      </c>
      <c r="O14" s="15"/>
      <c r="P14" s="15" t="e">
        <f t="shared" si="2"/>
        <v>#VALUE!</v>
      </c>
      <c r="Q14" s="15" t="e">
        <f t="shared" si="3"/>
        <v>#VALUE!</v>
      </c>
    </row>
    <row r="15" spans="1:17" ht="45.75" customHeight="1">
      <c r="A15" s="12">
        <f>A14+1</f>
        <v>11</v>
      </c>
      <c r="B15" s="2" t="s">
        <v>51</v>
      </c>
      <c r="C15" s="13">
        <v>187800000</v>
      </c>
      <c r="D15" s="45">
        <v>187798000</v>
      </c>
      <c r="E15" s="6" t="s">
        <v>106</v>
      </c>
      <c r="F15" s="1" t="s">
        <v>147</v>
      </c>
      <c r="G15" s="1" t="s">
        <v>16</v>
      </c>
      <c r="H15" s="1" t="s">
        <v>148</v>
      </c>
      <c r="I15" s="1" t="s">
        <v>149</v>
      </c>
      <c r="J15" s="13">
        <f>D15-183000</f>
        <v>187615000</v>
      </c>
      <c r="K15" s="38">
        <f t="shared" si="1"/>
        <v>187615000</v>
      </c>
      <c r="N15" s="14">
        <v>149860000</v>
      </c>
      <c r="O15" s="15"/>
      <c r="P15" s="15">
        <f t="shared" si="2"/>
        <v>749300</v>
      </c>
      <c r="Q15" s="15">
        <f t="shared" si="3"/>
        <v>149110700</v>
      </c>
    </row>
    <row r="16" spans="1:17" ht="45.75" customHeight="1">
      <c r="A16" s="12">
        <f t="shared" si="0"/>
        <v>12</v>
      </c>
      <c r="B16" s="2" t="s">
        <v>52</v>
      </c>
      <c r="C16" s="13">
        <v>187800000</v>
      </c>
      <c r="D16" s="45">
        <f>C16</f>
        <v>187800000</v>
      </c>
      <c r="E16" s="6" t="s">
        <v>104</v>
      </c>
      <c r="F16" s="1" t="s">
        <v>132</v>
      </c>
      <c r="G16" s="1" t="s">
        <v>16</v>
      </c>
      <c r="H16" s="1" t="s">
        <v>133</v>
      </c>
      <c r="I16" s="1" t="s">
        <v>134</v>
      </c>
      <c r="J16" s="13">
        <f>D16-160000</f>
        <v>187640000</v>
      </c>
      <c r="K16" s="38">
        <f t="shared" si="1"/>
        <v>187640000</v>
      </c>
      <c r="N16" s="14">
        <v>174400000</v>
      </c>
      <c r="O16" s="15"/>
      <c r="P16" s="15">
        <f t="shared" si="2"/>
        <v>872000</v>
      </c>
      <c r="Q16" s="15">
        <f t="shared" si="3"/>
        <v>173528000</v>
      </c>
    </row>
    <row r="17" spans="1:17" ht="45.75" customHeight="1">
      <c r="A17" s="12">
        <f t="shared" si="0"/>
        <v>13</v>
      </c>
      <c r="B17" s="2" t="s">
        <v>53</v>
      </c>
      <c r="C17" s="13">
        <v>187800000</v>
      </c>
      <c r="D17" s="45">
        <f>C17</f>
        <v>187800000</v>
      </c>
      <c r="E17" s="6" t="s">
        <v>103</v>
      </c>
      <c r="F17" s="1" t="s">
        <v>124</v>
      </c>
      <c r="G17" s="1" t="s">
        <v>16</v>
      </c>
      <c r="H17" s="1" t="s">
        <v>122</v>
      </c>
      <c r="I17" s="1" t="s">
        <v>123</v>
      </c>
      <c r="J17" s="13">
        <f>D17-162000</f>
        <v>187638000</v>
      </c>
      <c r="K17" s="38">
        <f t="shared" si="1"/>
        <v>187638000</v>
      </c>
      <c r="N17" s="14">
        <v>174400000</v>
      </c>
      <c r="O17" s="15"/>
      <c r="P17" s="15">
        <f t="shared" si="2"/>
        <v>872000</v>
      </c>
      <c r="Q17" s="15">
        <f t="shared" si="3"/>
        <v>173528000</v>
      </c>
    </row>
    <row r="18" spans="1:17" ht="45.75" customHeight="1">
      <c r="A18" s="12">
        <f t="shared" si="0"/>
        <v>14</v>
      </c>
      <c r="B18" s="2" t="s">
        <v>54</v>
      </c>
      <c r="C18" s="13">
        <v>178000000</v>
      </c>
      <c r="D18" s="45">
        <v>177835000</v>
      </c>
      <c r="E18" s="6" t="s">
        <v>189</v>
      </c>
      <c r="F18" s="1" t="s">
        <v>238</v>
      </c>
      <c r="G18" s="1" t="s">
        <v>16</v>
      </c>
      <c r="H18" s="1" t="s">
        <v>239</v>
      </c>
      <c r="I18" s="1" t="s">
        <v>240</v>
      </c>
      <c r="J18" s="13">
        <f>D18-153000</f>
        <v>177682000</v>
      </c>
      <c r="K18" s="38">
        <f t="shared" si="1"/>
        <v>177682000</v>
      </c>
      <c r="N18" s="14">
        <v>174400000</v>
      </c>
      <c r="O18" s="15"/>
      <c r="P18" s="15">
        <f t="shared" si="2"/>
        <v>872000</v>
      </c>
      <c r="Q18" s="15">
        <f t="shared" si="3"/>
        <v>173528000</v>
      </c>
    </row>
    <row r="19" spans="1:17" ht="45.75" customHeight="1">
      <c r="A19" s="12">
        <f t="shared" si="0"/>
        <v>15</v>
      </c>
      <c r="B19" s="2" t="s">
        <v>55</v>
      </c>
      <c r="C19" s="13">
        <v>139600000</v>
      </c>
      <c r="D19" s="45">
        <v>139535000</v>
      </c>
      <c r="E19" s="6" t="s">
        <v>20</v>
      </c>
      <c r="F19" s="1" t="s">
        <v>31</v>
      </c>
      <c r="G19" s="1" t="s">
        <v>32</v>
      </c>
      <c r="H19" s="1" t="s">
        <v>33</v>
      </c>
      <c r="I19" s="1" t="s">
        <v>34</v>
      </c>
      <c r="J19" s="13">
        <f>D19-115000</f>
        <v>139420000</v>
      </c>
      <c r="K19" s="38">
        <f t="shared" si="1"/>
        <v>139420000</v>
      </c>
      <c r="N19" s="14">
        <v>174400000</v>
      </c>
      <c r="O19" s="15"/>
      <c r="P19" s="15">
        <f t="shared" si="2"/>
        <v>872000</v>
      </c>
      <c r="Q19" s="15">
        <f t="shared" si="3"/>
        <v>173528000</v>
      </c>
    </row>
    <row r="20" spans="1:17" ht="45.75" customHeight="1">
      <c r="A20" s="12">
        <f t="shared" si="0"/>
        <v>16</v>
      </c>
      <c r="B20" s="2" t="s">
        <v>56</v>
      </c>
      <c r="C20" s="13">
        <v>187800000</v>
      </c>
      <c r="D20" s="45">
        <v>187778000</v>
      </c>
      <c r="E20" s="6" t="s">
        <v>190</v>
      </c>
      <c r="F20" s="1" t="s">
        <v>244</v>
      </c>
      <c r="G20" s="1" t="s">
        <v>145</v>
      </c>
      <c r="H20" s="1" t="s">
        <v>246</v>
      </c>
      <c r="I20" s="1" t="s">
        <v>245</v>
      </c>
      <c r="J20" s="13">
        <f>D20-185000</f>
        <v>187593000</v>
      </c>
      <c r="K20" s="38">
        <f t="shared" si="1"/>
        <v>187593000</v>
      </c>
      <c r="N20" s="14">
        <v>174400000</v>
      </c>
      <c r="O20" s="15"/>
      <c r="P20" s="15">
        <f t="shared" si="2"/>
        <v>872000</v>
      </c>
      <c r="Q20" s="15">
        <f t="shared" si="3"/>
        <v>173528000</v>
      </c>
    </row>
    <row r="21" spans="1:17" ht="45.75" customHeight="1">
      <c r="A21" s="12">
        <f t="shared" si="0"/>
        <v>17</v>
      </c>
      <c r="B21" s="2" t="s">
        <v>57</v>
      </c>
      <c r="C21" s="13">
        <v>149400000</v>
      </c>
      <c r="D21" s="45">
        <v>149330000</v>
      </c>
      <c r="E21" s="6" t="s">
        <v>112</v>
      </c>
      <c r="F21" s="1" t="s">
        <v>168</v>
      </c>
      <c r="G21" s="1" t="s">
        <v>16</v>
      </c>
      <c r="H21" s="1" t="s">
        <v>169</v>
      </c>
      <c r="I21" s="1" t="s">
        <v>170</v>
      </c>
      <c r="J21" s="13">
        <f>D21-130000</f>
        <v>149200000</v>
      </c>
      <c r="K21" s="38">
        <f t="shared" si="1"/>
        <v>149200000</v>
      </c>
      <c r="N21" s="14">
        <v>174400000</v>
      </c>
      <c r="O21" s="15"/>
      <c r="P21" s="15">
        <f t="shared" si="2"/>
        <v>872000</v>
      </c>
      <c r="Q21" s="15">
        <f t="shared" si="3"/>
        <v>173528000</v>
      </c>
    </row>
    <row r="22" spans="1:17" ht="45.75" customHeight="1">
      <c r="A22" s="12">
        <f t="shared" si="0"/>
        <v>18</v>
      </c>
      <c r="B22" s="2" t="s">
        <v>58</v>
      </c>
      <c r="C22" s="13">
        <v>174600000</v>
      </c>
      <c r="D22" s="45">
        <v>174450000</v>
      </c>
      <c r="E22" s="6" t="s">
        <v>191</v>
      </c>
      <c r="F22" s="1" t="s">
        <v>241</v>
      </c>
      <c r="G22" s="1" t="s">
        <v>16</v>
      </c>
      <c r="H22" s="1" t="s">
        <v>242</v>
      </c>
      <c r="I22" s="1" t="s">
        <v>243</v>
      </c>
      <c r="J22" s="13">
        <f>D22-156000</f>
        <v>174294000</v>
      </c>
      <c r="K22" s="38">
        <f t="shared" si="1"/>
        <v>174294000</v>
      </c>
      <c r="N22" s="14">
        <v>174400000</v>
      </c>
      <c r="O22" s="15"/>
      <c r="P22" s="15">
        <f t="shared" si="2"/>
        <v>872000</v>
      </c>
      <c r="Q22" s="15">
        <f t="shared" si="3"/>
        <v>173528000</v>
      </c>
    </row>
    <row r="23" spans="1:17" ht="45.75" customHeight="1">
      <c r="A23" s="12">
        <f t="shared" si="0"/>
        <v>19</v>
      </c>
      <c r="B23" s="2" t="s">
        <v>59</v>
      </c>
      <c r="C23" s="13">
        <v>178000000</v>
      </c>
      <c r="D23" s="45">
        <v>177900000</v>
      </c>
      <c r="E23" s="6" t="s">
        <v>217</v>
      </c>
      <c r="F23" s="1" t="s">
        <v>218</v>
      </c>
      <c r="G23" s="1" t="s">
        <v>16</v>
      </c>
      <c r="H23" s="1" t="s">
        <v>219</v>
      </c>
      <c r="I23" s="1" t="s">
        <v>220</v>
      </c>
      <c r="J23" s="13">
        <f>D23-165000</f>
        <v>177735000</v>
      </c>
      <c r="K23" s="38">
        <f t="shared" si="1"/>
        <v>177735000</v>
      </c>
      <c r="N23" s="14">
        <v>174400000</v>
      </c>
      <c r="O23" s="15"/>
      <c r="P23" s="15">
        <f t="shared" si="2"/>
        <v>872000</v>
      </c>
      <c r="Q23" s="15">
        <f t="shared" si="3"/>
        <v>173528000</v>
      </c>
    </row>
    <row r="24" spans="1:17" ht="45.75" customHeight="1">
      <c r="A24" s="12">
        <f t="shared" si="0"/>
        <v>20</v>
      </c>
      <c r="B24" s="2" t="s">
        <v>60</v>
      </c>
      <c r="C24" s="13">
        <v>112300000</v>
      </c>
      <c r="D24" s="45">
        <v>112200000</v>
      </c>
      <c r="E24" s="6" t="s">
        <v>192</v>
      </c>
      <c r="F24" s="1" t="s">
        <v>247</v>
      </c>
      <c r="G24" s="1" t="s">
        <v>16</v>
      </c>
      <c r="H24" s="1" t="s">
        <v>248</v>
      </c>
      <c r="I24" s="1" t="s">
        <v>249</v>
      </c>
      <c r="J24" s="13">
        <f>D24-114000</f>
        <v>112086000</v>
      </c>
      <c r="K24" s="38">
        <f t="shared" si="1"/>
        <v>112086000</v>
      </c>
      <c r="N24" s="14">
        <v>174400000</v>
      </c>
      <c r="O24" s="15"/>
      <c r="P24" s="15">
        <f t="shared" si="2"/>
        <v>872000</v>
      </c>
      <c r="Q24" s="15">
        <f t="shared" si="3"/>
        <v>173528000</v>
      </c>
    </row>
    <row r="25" spans="1:17" ht="45.75" customHeight="1">
      <c r="A25" s="12">
        <f t="shared" si="0"/>
        <v>21</v>
      </c>
      <c r="B25" s="2" t="s">
        <v>61</v>
      </c>
      <c r="C25" s="13">
        <v>112300000</v>
      </c>
      <c r="D25" s="45">
        <v>112100000</v>
      </c>
      <c r="E25" s="6" t="s">
        <v>193</v>
      </c>
      <c r="F25" s="1" t="s">
        <v>250</v>
      </c>
      <c r="G25" s="1" t="s">
        <v>16</v>
      </c>
      <c r="H25" s="1" t="s">
        <v>251</v>
      </c>
      <c r="I25" s="1" t="s">
        <v>252</v>
      </c>
      <c r="J25" s="13">
        <f>D25-123000</f>
        <v>111977000</v>
      </c>
      <c r="K25" s="38">
        <f t="shared" si="1"/>
        <v>111977000</v>
      </c>
      <c r="N25" s="14">
        <v>174400000</v>
      </c>
      <c r="O25" s="15"/>
      <c r="P25" s="15">
        <f t="shared" si="2"/>
        <v>872000</v>
      </c>
      <c r="Q25" s="15">
        <f t="shared" si="3"/>
        <v>173528000</v>
      </c>
    </row>
    <row r="26" spans="1:17" ht="45.75" customHeight="1">
      <c r="A26" s="12">
        <f t="shared" si="0"/>
        <v>22</v>
      </c>
      <c r="B26" s="2" t="s">
        <v>62</v>
      </c>
      <c r="C26" s="13">
        <v>112300000</v>
      </c>
      <c r="D26" s="45">
        <v>112200000</v>
      </c>
      <c r="E26" s="6" t="s">
        <v>272</v>
      </c>
      <c r="F26" s="1" t="s">
        <v>273</v>
      </c>
      <c r="G26" s="1" t="s">
        <v>16</v>
      </c>
      <c r="H26" s="1" t="s">
        <v>274</v>
      </c>
      <c r="I26" s="1" t="s">
        <v>275</v>
      </c>
      <c r="J26" s="13">
        <f>D26-127000</f>
        <v>112073000</v>
      </c>
      <c r="K26" s="38">
        <f t="shared" si="1"/>
        <v>112073000</v>
      </c>
      <c r="N26" s="14">
        <v>174400000</v>
      </c>
      <c r="O26" s="15"/>
      <c r="P26" s="15">
        <f t="shared" si="2"/>
        <v>872000</v>
      </c>
      <c r="Q26" s="15">
        <f t="shared" si="3"/>
        <v>173528000</v>
      </c>
    </row>
    <row r="27" spans="1:17" ht="45.75" customHeight="1">
      <c r="A27" s="12">
        <f t="shared" si="0"/>
        <v>23</v>
      </c>
      <c r="B27" s="2" t="s">
        <v>63</v>
      </c>
      <c r="C27" s="13">
        <v>187800000</v>
      </c>
      <c r="D27" s="45">
        <v>187640000</v>
      </c>
      <c r="E27" s="6" t="s">
        <v>105</v>
      </c>
      <c r="F27" s="1" t="s">
        <v>129</v>
      </c>
      <c r="G27" s="1" t="s">
        <v>16</v>
      </c>
      <c r="H27" s="1" t="s">
        <v>130</v>
      </c>
      <c r="I27" s="1" t="s">
        <v>131</v>
      </c>
      <c r="J27" s="13">
        <f>D27-172000</f>
        <v>187468000</v>
      </c>
      <c r="K27" s="38">
        <f t="shared" si="1"/>
        <v>187468000</v>
      </c>
      <c r="N27" s="14">
        <v>174400000</v>
      </c>
      <c r="O27" s="15"/>
      <c r="P27" s="15">
        <f t="shared" si="2"/>
        <v>872000</v>
      </c>
      <c r="Q27" s="15">
        <f t="shared" si="3"/>
        <v>173528000</v>
      </c>
    </row>
    <row r="28" spans="1:17" ht="45.75" customHeight="1">
      <c r="A28" s="12">
        <f t="shared" si="0"/>
        <v>24</v>
      </c>
      <c r="B28" s="2" t="s">
        <v>64</v>
      </c>
      <c r="C28" s="13">
        <v>187800000</v>
      </c>
      <c r="D28" s="45">
        <v>187230000</v>
      </c>
      <c r="E28" s="6" t="s">
        <v>210</v>
      </c>
      <c r="F28" s="1" t="s">
        <v>211</v>
      </c>
      <c r="G28" s="1" t="s">
        <v>16</v>
      </c>
      <c r="H28" s="1" t="s">
        <v>212</v>
      </c>
      <c r="I28" s="1" t="s">
        <v>213</v>
      </c>
      <c r="J28" s="13">
        <f>D28-1650000</f>
        <v>185580000</v>
      </c>
      <c r="K28" s="38">
        <f t="shared" si="1"/>
        <v>185580000</v>
      </c>
      <c r="N28" s="14">
        <v>174400000</v>
      </c>
      <c r="O28" s="15"/>
      <c r="P28" s="15">
        <f t="shared" si="2"/>
        <v>872000</v>
      </c>
      <c r="Q28" s="15">
        <f t="shared" si="3"/>
        <v>173528000</v>
      </c>
    </row>
    <row r="29" spans="1:17" ht="45.75" customHeight="1">
      <c r="A29" s="12">
        <f t="shared" si="0"/>
        <v>25</v>
      </c>
      <c r="B29" s="2" t="s">
        <v>65</v>
      </c>
      <c r="C29" s="13">
        <v>102500000</v>
      </c>
      <c r="D29" s="45">
        <v>102160000</v>
      </c>
      <c r="E29" s="6" t="s">
        <v>93</v>
      </c>
      <c r="F29" s="1" t="s">
        <v>150</v>
      </c>
      <c r="G29" s="1" t="s">
        <v>16</v>
      </c>
      <c r="H29" s="1" t="s">
        <v>151</v>
      </c>
      <c r="I29" s="1" t="s">
        <v>152</v>
      </c>
      <c r="J29" s="13">
        <f>D29-110000</f>
        <v>102050000</v>
      </c>
      <c r="K29" s="38">
        <f t="shared" si="1"/>
        <v>102050000</v>
      </c>
      <c r="N29" s="14">
        <v>174400000</v>
      </c>
      <c r="O29" s="15"/>
      <c r="P29" s="15">
        <f t="shared" si="2"/>
        <v>872000</v>
      </c>
      <c r="Q29" s="15">
        <f t="shared" si="3"/>
        <v>173528000</v>
      </c>
    </row>
    <row r="30" spans="1:17" ht="45.75" customHeight="1">
      <c r="A30" s="12">
        <f t="shared" si="0"/>
        <v>26</v>
      </c>
      <c r="B30" s="2" t="s">
        <v>66</v>
      </c>
      <c r="C30" s="13">
        <v>187800000</v>
      </c>
      <c r="D30" s="45">
        <v>187255000</v>
      </c>
      <c r="E30" s="6" t="s">
        <v>174</v>
      </c>
      <c r="F30" s="1" t="s">
        <v>175</v>
      </c>
      <c r="G30" s="1" t="s">
        <v>16</v>
      </c>
      <c r="H30" s="1" t="s">
        <v>253</v>
      </c>
      <c r="I30" s="1" t="s">
        <v>254</v>
      </c>
      <c r="J30" s="13">
        <f>D30-1630000</f>
        <v>185625000</v>
      </c>
      <c r="K30" s="38">
        <f t="shared" si="1"/>
        <v>185625000</v>
      </c>
      <c r="N30" s="14">
        <v>174400000</v>
      </c>
      <c r="O30" s="15"/>
      <c r="P30" s="15">
        <f t="shared" si="2"/>
        <v>872000</v>
      </c>
      <c r="Q30" s="15">
        <f t="shared" si="3"/>
        <v>173528000</v>
      </c>
    </row>
    <row r="31" spans="1:17" ht="45.75" customHeight="1">
      <c r="A31" s="12">
        <f t="shared" si="0"/>
        <v>27</v>
      </c>
      <c r="B31" s="2" t="s">
        <v>67</v>
      </c>
      <c r="C31" s="13">
        <v>102500000</v>
      </c>
      <c r="D31" s="45">
        <v>102063000</v>
      </c>
      <c r="E31" s="6" t="s">
        <v>194</v>
      </c>
      <c r="F31" s="1" t="s">
        <v>255</v>
      </c>
      <c r="G31" s="1" t="s">
        <v>16</v>
      </c>
      <c r="H31" s="1" t="s">
        <v>256</v>
      </c>
      <c r="I31" s="1" t="s">
        <v>257</v>
      </c>
      <c r="J31" s="13">
        <f>D31-122000</f>
        <v>101941000</v>
      </c>
      <c r="K31" s="38">
        <f t="shared" si="1"/>
        <v>101941000</v>
      </c>
      <c r="N31" s="14">
        <v>174400000</v>
      </c>
      <c r="O31" s="15"/>
      <c r="P31" s="15">
        <f t="shared" si="2"/>
        <v>872000</v>
      </c>
      <c r="Q31" s="15">
        <f t="shared" si="3"/>
        <v>173528000</v>
      </c>
    </row>
    <row r="32" spans="1:17" ht="45.75" customHeight="1">
      <c r="A32" s="12">
        <f t="shared" si="0"/>
        <v>28</v>
      </c>
      <c r="B32" s="2" t="s">
        <v>68</v>
      </c>
      <c r="C32" s="13">
        <v>187800000</v>
      </c>
      <c r="D32" s="45">
        <v>187770000</v>
      </c>
      <c r="E32" s="6" t="s">
        <v>181</v>
      </c>
      <c r="F32" s="1" t="s">
        <v>182</v>
      </c>
      <c r="G32" s="1" t="s">
        <v>16</v>
      </c>
      <c r="H32" s="1" t="s">
        <v>183</v>
      </c>
      <c r="I32" s="1" t="s">
        <v>184</v>
      </c>
      <c r="J32" s="13">
        <f>D32-1960000</f>
        <v>185810000</v>
      </c>
      <c r="K32" s="38">
        <f t="shared" si="1"/>
        <v>185810000</v>
      </c>
      <c r="N32" s="14">
        <v>174400000</v>
      </c>
      <c r="O32" s="15"/>
      <c r="P32" s="15">
        <f t="shared" si="2"/>
        <v>872000</v>
      </c>
      <c r="Q32" s="15">
        <f t="shared" si="3"/>
        <v>173528000</v>
      </c>
    </row>
    <row r="33" spans="1:17" ht="45.75" customHeight="1">
      <c r="A33" s="12">
        <f t="shared" si="0"/>
        <v>29</v>
      </c>
      <c r="B33" s="2" t="s">
        <v>69</v>
      </c>
      <c r="C33" s="13">
        <v>187800000</v>
      </c>
      <c r="D33" s="45">
        <v>187746000</v>
      </c>
      <c r="E33" s="6" t="s">
        <v>108</v>
      </c>
      <c r="F33" s="1" t="s">
        <v>119</v>
      </c>
      <c r="G33" s="1" t="s">
        <v>16</v>
      </c>
      <c r="H33" s="1" t="s">
        <v>120</v>
      </c>
      <c r="I33" s="1" t="s">
        <v>121</v>
      </c>
      <c r="J33" s="13">
        <f>D33-2000000</f>
        <v>185746000</v>
      </c>
      <c r="K33" s="38">
        <f t="shared" si="1"/>
        <v>185746000</v>
      </c>
      <c r="N33" s="14">
        <v>174400000</v>
      </c>
      <c r="O33" s="15"/>
      <c r="P33" s="15">
        <f t="shared" si="2"/>
        <v>872000</v>
      </c>
      <c r="Q33" s="15">
        <f t="shared" si="3"/>
        <v>173528000</v>
      </c>
    </row>
    <row r="34" spans="1:17" ht="45.75" customHeight="1">
      <c r="A34" s="12">
        <f t="shared" si="0"/>
        <v>30</v>
      </c>
      <c r="B34" s="2" t="s">
        <v>70</v>
      </c>
      <c r="C34" s="13">
        <v>187800000</v>
      </c>
      <c r="D34" s="45">
        <v>187745000</v>
      </c>
      <c r="E34" s="6" t="s">
        <v>21</v>
      </c>
      <c r="F34" s="1" t="s">
        <v>26</v>
      </c>
      <c r="G34" s="1" t="s">
        <v>16</v>
      </c>
      <c r="H34" s="1" t="s">
        <v>27</v>
      </c>
      <c r="I34" s="1" t="s">
        <v>140</v>
      </c>
      <c r="J34" s="13">
        <f>D34-1880000</f>
        <v>185865000</v>
      </c>
      <c r="K34" s="38">
        <f t="shared" si="1"/>
        <v>185865000</v>
      </c>
      <c r="N34" s="14">
        <v>174400000</v>
      </c>
      <c r="O34" s="15"/>
      <c r="P34" s="15">
        <f t="shared" si="2"/>
        <v>872000</v>
      </c>
      <c r="Q34" s="15">
        <f t="shared" si="3"/>
        <v>173528000</v>
      </c>
    </row>
    <row r="35" spans="1:17" ht="45.75" customHeight="1">
      <c r="A35" s="12">
        <f t="shared" si="0"/>
        <v>31</v>
      </c>
      <c r="B35" s="2" t="s">
        <v>71</v>
      </c>
      <c r="C35" s="13">
        <v>187800000</v>
      </c>
      <c r="D35" s="45">
        <v>187700000</v>
      </c>
      <c r="E35" s="6" t="s">
        <v>205</v>
      </c>
      <c r="F35" s="1" t="s">
        <v>206</v>
      </c>
      <c r="G35" s="1" t="s">
        <v>16</v>
      </c>
      <c r="H35" s="1" t="s">
        <v>207</v>
      </c>
      <c r="I35" s="1" t="s">
        <v>208</v>
      </c>
      <c r="J35" s="13">
        <f>D35-1950000</f>
        <v>185750000</v>
      </c>
      <c r="K35" s="38">
        <f t="shared" si="1"/>
        <v>185750000</v>
      </c>
      <c r="N35" s="14">
        <v>174400000</v>
      </c>
      <c r="O35" s="15"/>
      <c r="P35" s="15">
        <f t="shared" si="2"/>
        <v>872000</v>
      </c>
      <c r="Q35" s="15">
        <f t="shared" si="3"/>
        <v>173528000</v>
      </c>
    </row>
    <row r="36" spans="1:17" ht="30" customHeight="1" thickBot="1">
      <c r="A36" s="27"/>
      <c r="B36" s="28"/>
      <c r="C36" s="29"/>
      <c r="D36" s="46"/>
      <c r="E36" s="30"/>
      <c r="F36" s="31"/>
      <c r="G36" s="31"/>
      <c r="H36" s="31"/>
      <c r="I36" s="31"/>
      <c r="J36" s="29"/>
      <c r="K36" s="39"/>
      <c r="N36" s="14"/>
      <c r="O36" s="15"/>
      <c r="P36" s="15"/>
      <c r="Q36" s="15"/>
    </row>
    <row r="37" spans="1:17" ht="46.5" customHeight="1" thickTop="1">
      <c r="A37" s="86" t="s">
        <v>41</v>
      </c>
      <c r="B37" s="87"/>
      <c r="C37" s="87"/>
      <c r="D37" s="87"/>
      <c r="E37" s="87"/>
      <c r="F37" s="87"/>
      <c r="G37" s="87"/>
      <c r="H37" s="87"/>
      <c r="I37" s="87"/>
      <c r="J37" s="87"/>
      <c r="K37" s="95"/>
      <c r="L37" s="66"/>
    </row>
    <row r="38" spans="1:17" ht="45.75" customHeight="1">
      <c r="A38" s="12">
        <v>32</v>
      </c>
      <c r="B38" s="2" t="s">
        <v>72</v>
      </c>
      <c r="C38" s="13">
        <v>149400000</v>
      </c>
      <c r="D38" s="45">
        <v>149300000</v>
      </c>
      <c r="E38" s="6" t="s">
        <v>98</v>
      </c>
      <c r="F38" s="1" t="s">
        <v>159</v>
      </c>
      <c r="G38" s="1" t="s">
        <v>16</v>
      </c>
      <c r="H38" s="1" t="s">
        <v>160</v>
      </c>
      <c r="I38" s="1" t="s">
        <v>161</v>
      </c>
      <c r="J38" s="13">
        <f>D38-130000</f>
        <v>149170000</v>
      </c>
      <c r="K38" s="58">
        <f>J38</f>
        <v>149170000</v>
      </c>
      <c r="L38" s="67"/>
      <c r="N38" s="14">
        <v>189800000</v>
      </c>
      <c r="O38" s="15"/>
      <c r="P38" s="15">
        <f t="shared" si="2"/>
        <v>949000</v>
      </c>
      <c r="Q38" s="15">
        <f t="shared" si="3"/>
        <v>188851000</v>
      </c>
    </row>
    <row r="39" spans="1:17" ht="45.75" customHeight="1">
      <c r="A39" s="12">
        <v>33</v>
      </c>
      <c r="B39" s="2" t="s">
        <v>73</v>
      </c>
      <c r="C39" s="13">
        <v>149400000</v>
      </c>
      <c r="D39" s="45">
        <v>149300000</v>
      </c>
      <c r="E39" s="6" t="s">
        <v>99</v>
      </c>
      <c r="F39" s="1" t="s">
        <v>165</v>
      </c>
      <c r="G39" s="1" t="s">
        <v>16</v>
      </c>
      <c r="H39" s="1" t="s">
        <v>166</v>
      </c>
      <c r="I39" s="1" t="s">
        <v>167</v>
      </c>
      <c r="J39" s="13">
        <f>D39-136000</f>
        <v>149164000</v>
      </c>
      <c r="K39" s="58">
        <f>J39</f>
        <v>149164000</v>
      </c>
      <c r="L39" s="67"/>
      <c r="N39" s="14">
        <v>189800000</v>
      </c>
      <c r="O39" s="15"/>
      <c r="P39" s="15">
        <f t="shared" si="2"/>
        <v>949000</v>
      </c>
      <c r="Q39" s="15">
        <f t="shared" si="3"/>
        <v>188851000</v>
      </c>
    </row>
    <row r="40" spans="1:17" ht="45.75" customHeight="1" thickBot="1">
      <c r="A40" s="59"/>
      <c r="B40" s="60"/>
      <c r="C40" s="61"/>
      <c r="D40" s="62"/>
      <c r="E40" s="63"/>
      <c r="F40" s="64"/>
      <c r="G40" s="64"/>
      <c r="H40" s="64"/>
      <c r="I40" s="64"/>
      <c r="J40" s="61"/>
      <c r="K40" s="65"/>
      <c r="L40" s="67"/>
      <c r="N40" s="14"/>
      <c r="O40" s="15"/>
      <c r="P40" s="15"/>
      <c r="Q40" s="15"/>
    </row>
    <row r="41" spans="1:17" ht="45" customHeight="1" thickTop="1">
      <c r="A41" s="86" t="s">
        <v>19</v>
      </c>
      <c r="B41" s="87"/>
      <c r="C41" s="87"/>
      <c r="D41" s="87"/>
      <c r="E41" s="87"/>
      <c r="F41" s="87"/>
      <c r="G41" s="87"/>
      <c r="H41" s="87"/>
      <c r="I41" s="87"/>
      <c r="J41" s="87"/>
      <c r="K41" s="95"/>
      <c r="N41" s="14">
        <v>189780000</v>
      </c>
      <c r="O41" s="15"/>
      <c r="P41" s="15">
        <f t="shared" si="2"/>
        <v>948900</v>
      </c>
      <c r="Q41" s="15">
        <f t="shared" si="3"/>
        <v>188831100</v>
      </c>
    </row>
    <row r="42" spans="1:17" ht="46.5" customHeight="1">
      <c r="A42" s="12">
        <v>34</v>
      </c>
      <c r="B42" s="2" t="s">
        <v>74</v>
      </c>
      <c r="C42" s="13">
        <v>165800000</v>
      </c>
      <c r="D42" s="45">
        <v>165690000</v>
      </c>
      <c r="E42" s="6" t="s">
        <v>110</v>
      </c>
      <c r="F42" s="1" t="s">
        <v>116</v>
      </c>
      <c r="G42" s="1" t="s">
        <v>16</v>
      </c>
      <c r="H42" s="1" t="s">
        <v>117</v>
      </c>
      <c r="I42" s="1" t="s">
        <v>118</v>
      </c>
      <c r="J42" s="13">
        <f>D42-148000</f>
        <v>165542000</v>
      </c>
      <c r="K42" s="38">
        <f>J42</f>
        <v>165542000</v>
      </c>
      <c r="N42" s="14">
        <v>149750000</v>
      </c>
      <c r="O42" s="15"/>
      <c r="P42" s="15">
        <f t="shared" si="2"/>
        <v>748750</v>
      </c>
      <c r="Q42" s="15">
        <f t="shared" si="3"/>
        <v>149001250</v>
      </c>
    </row>
    <row r="43" spans="1:17" ht="46.5" customHeight="1">
      <c r="A43" s="12">
        <f>A42+1</f>
        <v>35</v>
      </c>
      <c r="B43" s="2" t="s">
        <v>75</v>
      </c>
      <c r="C43" s="13">
        <v>165800000</v>
      </c>
      <c r="D43" s="45">
        <v>165690000</v>
      </c>
      <c r="E43" s="6" t="s">
        <v>102</v>
      </c>
      <c r="F43" s="1" t="s">
        <v>125</v>
      </c>
      <c r="G43" s="1" t="s">
        <v>126</v>
      </c>
      <c r="H43" s="1" t="s">
        <v>127</v>
      </c>
      <c r="I43" s="1" t="s">
        <v>128</v>
      </c>
      <c r="J43" s="13">
        <f>D43-190000</f>
        <v>165500000</v>
      </c>
      <c r="K43" s="38">
        <f t="shared" ref="K43:K58" si="4">J43</f>
        <v>165500000</v>
      </c>
      <c r="N43" s="14">
        <v>200000000</v>
      </c>
      <c r="O43" s="15"/>
      <c r="P43" s="15">
        <f t="shared" si="2"/>
        <v>1000000</v>
      </c>
      <c r="Q43" s="15">
        <f t="shared" si="3"/>
        <v>199000000</v>
      </c>
    </row>
    <row r="44" spans="1:17" ht="46.5" customHeight="1">
      <c r="A44" s="12">
        <f t="shared" ref="A44:A58" si="5">A43+1</f>
        <v>36</v>
      </c>
      <c r="B44" s="2" t="s">
        <v>76</v>
      </c>
      <c r="C44" s="13">
        <v>165800000</v>
      </c>
      <c r="D44" s="45">
        <v>165470000</v>
      </c>
      <c r="E44" s="26" t="s">
        <v>35</v>
      </c>
      <c r="F44" s="1" t="s">
        <v>36</v>
      </c>
      <c r="G44" s="1" t="s">
        <v>16</v>
      </c>
      <c r="H44" s="1" t="s">
        <v>164</v>
      </c>
      <c r="I44" s="1" t="s">
        <v>37</v>
      </c>
      <c r="J44" s="13">
        <f>D44-185000</f>
        <v>165285000</v>
      </c>
      <c r="K44" s="38">
        <f t="shared" si="4"/>
        <v>165285000</v>
      </c>
      <c r="N44" s="14">
        <v>120000000</v>
      </c>
      <c r="O44" s="15"/>
      <c r="P44" s="15">
        <f t="shared" si="2"/>
        <v>600000</v>
      </c>
      <c r="Q44" s="15">
        <f t="shared" si="3"/>
        <v>119400000</v>
      </c>
    </row>
    <row r="45" spans="1:17" ht="46.5" customHeight="1">
      <c r="A45" s="12">
        <f t="shared" si="5"/>
        <v>37</v>
      </c>
      <c r="B45" s="2" t="s">
        <v>77</v>
      </c>
      <c r="C45" s="13">
        <v>165800000</v>
      </c>
      <c r="D45" s="45">
        <v>165470000</v>
      </c>
      <c r="E45" s="26" t="s">
        <v>107</v>
      </c>
      <c r="F45" s="1" t="s">
        <v>153</v>
      </c>
      <c r="G45" s="1" t="s">
        <v>16</v>
      </c>
      <c r="H45" s="1" t="s">
        <v>154</v>
      </c>
      <c r="I45" s="1" t="s">
        <v>155</v>
      </c>
      <c r="J45" s="13">
        <f>D45-197000</f>
        <v>165273000</v>
      </c>
      <c r="K45" s="38">
        <f t="shared" si="4"/>
        <v>165273000</v>
      </c>
      <c r="N45" s="14">
        <v>120000000</v>
      </c>
      <c r="O45" s="15"/>
      <c r="P45" s="15">
        <f t="shared" si="2"/>
        <v>600000</v>
      </c>
      <c r="Q45" s="15">
        <f t="shared" si="3"/>
        <v>119400000</v>
      </c>
    </row>
    <row r="46" spans="1:17" ht="46.5" customHeight="1">
      <c r="A46" s="12">
        <f t="shared" si="5"/>
        <v>38</v>
      </c>
      <c r="B46" s="2" t="s">
        <v>78</v>
      </c>
      <c r="C46" s="13">
        <v>165800000</v>
      </c>
      <c r="D46" s="45">
        <v>165600000</v>
      </c>
      <c r="E46" s="6" t="s">
        <v>214</v>
      </c>
      <c r="F46" s="1" t="s">
        <v>258</v>
      </c>
      <c r="G46" s="1" t="s">
        <v>16</v>
      </c>
      <c r="H46" s="1" t="s">
        <v>215</v>
      </c>
      <c r="I46" s="1" t="s">
        <v>216</v>
      </c>
      <c r="J46" s="13">
        <f>D46-114000</f>
        <v>165486000</v>
      </c>
      <c r="K46" s="38">
        <f t="shared" si="4"/>
        <v>165486000</v>
      </c>
      <c r="N46" s="14">
        <v>200000000</v>
      </c>
      <c r="O46" s="15"/>
      <c r="P46" s="15">
        <f t="shared" si="2"/>
        <v>1000000</v>
      </c>
      <c r="Q46" s="15">
        <f t="shared" si="3"/>
        <v>199000000</v>
      </c>
    </row>
    <row r="47" spans="1:17" ht="46.5" customHeight="1">
      <c r="A47" s="12">
        <f t="shared" si="5"/>
        <v>39</v>
      </c>
      <c r="B47" s="2" t="s">
        <v>79</v>
      </c>
      <c r="C47" s="13">
        <v>165800000</v>
      </c>
      <c r="D47" s="45">
        <v>165600000</v>
      </c>
      <c r="E47" s="6" t="s">
        <v>22</v>
      </c>
      <c r="F47" s="1" t="s">
        <v>38</v>
      </c>
      <c r="G47" s="1" t="s">
        <v>16</v>
      </c>
      <c r="H47" s="1" t="s">
        <v>24</v>
      </c>
      <c r="I47" s="18" t="s">
        <v>25</v>
      </c>
      <c r="J47" s="13">
        <f>D47-122000</f>
        <v>165478000</v>
      </c>
      <c r="K47" s="38">
        <f t="shared" si="4"/>
        <v>165478000</v>
      </c>
    </row>
    <row r="48" spans="1:17" ht="46.5" customHeight="1">
      <c r="A48" s="12">
        <f t="shared" si="5"/>
        <v>40</v>
      </c>
      <c r="B48" s="2" t="s">
        <v>80</v>
      </c>
      <c r="C48" s="13">
        <v>70000000</v>
      </c>
      <c r="D48" s="45">
        <v>69900000</v>
      </c>
      <c r="E48" s="6" t="s">
        <v>195</v>
      </c>
      <c r="F48" s="1" t="s">
        <v>259</v>
      </c>
      <c r="G48" s="1" t="s">
        <v>16</v>
      </c>
      <c r="H48" s="1" t="s">
        <v>260</v>
      </c>
      <c r="I48" s="18" t="s">
        <v>261</v>
      </c>
      <c r="J48" s="13">
        <f>D48-105000</f>
        <v>69795000</v>
      </c>
      <c r="K48" s="38">
        <f t="shared" si="4"/>
        <v>69795000</v>
      </c>
    </row>
    <row r="49" spans="1:11" ht="46.5" customHeight="1">
      <c r="A49" s="12">
        <f t="shared" si="5"/>
        <v>41</v>
      </c>
      <c r="B49" s="3" t="s">
        <v>81</v>
      </c>
      <c r="C49" s="13">
        <v>138023500</v>
      </c>
      <c r="D49" s="45">
        <v>137900000</v>
      </c>
      <c r="E49" s="6" t="s">
        <v>96</v>
      </c>
      <c r="F49" s="1" t="s">
        <v>141</v>
      </c>
      <c r="G49" s="1" t="s">
        <v>16</v>
      </c>
      <c r="H49" s="1" t="s">
        <v>142</v>
      </c>
      <c r="I49" s="18" t="s">
        <v>143</v>
      </c>
      <c r="J49" s="13">
        <f>D49-160000</f>
        <v>137740000</v>
      </c>
      <c r="K49" s="38">
        <f t="shared" si="4"/>
        <v>137740000</v>
      </c>
    </row>
    <row r="50" spans="1:11" ht="46.5" customHeight="1">
      <c r="A50" s="12">
        <f t="shared" si="5"/>
        <v>42</v>
      </c>
      <c r="B50" s="2" t="s">
        <v>209</v>
      </c>
      <c r="C50" s="13">
        <v>42000000</v>
      </c>
      <c r="D50" s="45">
        <v>41900000</v>
      </c>
      <c r="E50" s="6" t="s">
        <v>94</v>
      </c>
      <c r="F50" s="1" t="s">
        <v>113</v>
      </c>
      <c r="G50" s="1" t="s">
        <v>16</v>
      </c>
      <c r="H50" s="1" t="s">
        <v>114</v>
      </c>
      <c r="I50" s="1" t="s">
        <v>115</v>
      </c>
      <c r="J50" s="13">
        <f>D50-100000</f>
        <v>41800000</v>
      </c>
      <c r="K50" s="38">
        <f t="shared" si="4"/>
        <v>41800000</v>
      </c>
    </row>
    <row r="51" spans="1:11" ht="46.5" customHeight="1">
      <c r="A51" s="12">
        <f t="shared" si="5"/>
        <v>43</v>
      </c>
      <c r="B51" s="2" t="s">
        <v>82</v>
      </c>
      <c r="C51" s="13">
        <v>42000000</v>
      </c>
      <c r="D51" s="45">
        <v>41800000</v>
      </c>
      <c r="E51" s="26" t="s">
        <v>95</v>
      </c>
      <c r="F51" s="1" t="s">
        <v>138</v>
      </c>
      <c r="G51" s="1" t="s">
        <v>16</v>
      </c>
      <c r="H51" s="1" t="s">
        <v>114</v>
      </c>
      <c r="I51" s="18" t="s">
        <v>139</v>
      </c>
      <c r="J51" s="13">
        <f>D51-106000</f>
        <v>41694000</v>
      </c>
      <c r="K51" s="38">
        <f t="shared" si="4"/>
        <v>41694000</v>
      </c>
    </row>
    <row r="52" spans="1:11" ht="46.5" customHeight="1">
      <c r="A52" s="12">
        <f t="shared" si="5"/>
        <v>44</v>
      </c>
      <c r="B52" s="2" t="s">
        <v>83</v>
      </c>
      <c r="C52" s="13">
        <v>70000000</v>
      </c>
      <c r="D52" s="45">
        <v>69946000</v>
      </c>
      <c r="E52" s="6" t="s">
        <v>109</v>
      </c>
      <c r="F52" s="1" t="s">
        <v>264</v>
      </c>
      <c r="G52" s="1" t="s">
        <v>16</v>
      </c>
      <c r="H52" s="1" t="s">
        <v>265</v>
      </c>
      <c r="I52" s="18" t="s">
        <v>266</v>
      </c>
      <c r="J52" s="13">
        <f>D52-105000</f>
        <v>69841000</v>
      </c>
      <c r="K52" s="38">
        <f t="shared" si="4"/>
        <v>69841000</v>
      </c>
    </row>
    <row r="53" spans="1:11" ht="46.5" customHeight="1">
      <c r="A53" s="12">
        <f t="shared" si="5"/>
        <v>45</v>
      </c>
      <c r="B53" s="4" t="s">
        <v>84</v>
      </c>
      <c r="C53" s="13">
        <v>61000000</v>
      </c>
      <c r="D53" s="45">
        <v>60933000</v>
      </c>
      <c r="E53" s="6" t="s">
        <v>267</v>
      </c>
      <c r="F53" s="1" t="s">
        <v>268</v>
      </c>
      <c r="G53" s="1" t="s">
        <v>16</v>
      </c>
      <c r="H53" s="1" t="s">
        <v>269</v>
      </c>
      <c r="I53" s="18" t="s">
        <v>270</v>
      </c>
      <c r="J53" s="13">
        <f>D53-148000</f>
        <v>60785000</v>
      </c>
      <c r="K53" s="38">
        <f t="shared" si="4"/>
        <v>60785000</v>
      </c>
    </row>
    <row r="54" spans="1:11" ht="46.5" customHeight="1">
      <c r="A54" s="12">
        <f t="shared" si="5"/>
        <v>46</v>
      </c>
      <c r="B54" s="32" t="s">
        <v>85</v>
      </c>
      <c r="C54" s="33">
        <v>70000000</v>
      </c>
      <c r="D54" s="47">
        <v>70000000</v>
      </c>
      <c r="E54" s="34" t="s">
        <v>203</v>
      </c>
      <c r="F54" s="1" t="s">
        <v>204</v>
      </c>
      <c r="G54" s="1" t="s">
        <v>16</v>
      </c>
      <c r="H54" s="1" t="s">
        <v>262</v>
      </c>
      <c r="I54" s="1" t="s">
        <v>263</v>
      </c>
      <c r="J54" s="13">
        <f>D54-130000</f>
        <v>69870000</v>
      </c>
      <c r="K54" s="38">
        <f t="shared" si="4"/>
        <v>69870000</v>
      </c>
    </row>
    <row r="55" spans="1:11" ht="46.5" customHeight="1">
      <c r="A55" s="12">
        <f t="shared" si="5"/>
        <v>47</v>
      </c>
      <c r="B55" s="32" t="s">
        <v>86</v>
      </c>
      <c r="C55" s="33">
        <v>70000000</v>
      </c>
      <c r="D55" s="47">
        <v>70000000</v>
      </c>
      <c r="E55" s="34" t="s">
        <v>23</v>
      </c>
      <c r="F55" s="35" t="s">
        <v>28</v>
      </c>
      <c r="G55" s="35" t="s">
        <v>16</v>
      </c>
      <c r="H55" s="35" t="s">
        <v>29</v>
      </c>
      <c r="I55" s="36" t="s">
        <v>30</v>
      </c>
      <c r="J55" s="13">
        <f>D55-187000</f>
        <v>69813000</v>
      </c>
      <c r="K55" s="38">
        <f t="shared" si="4"/>
        <v>69813000</v>
      </c>
    </row>
    <row r="56" spans="1:11" ht="46.5" customHeight="1">
      <c r="A56" s="12">
        <f t="shared" si="5"/>
        <v>48</v>
      </c>
      <c r="B56" s="32" t="s">
        <v>87</v>
      </c>
      <c r="C56" s="33">
        <v>165800000</v>
      </c>
      <c r="D56" s="33">
        <f>C56</f>
        <v>165800000</v>
      </c>
      <c r="E56" s="34" t="s">
        <v>101</v>
      </c>
      <c r="F56" s="35" t="s">
        <v>171</v>
      </c>
      <c r="G56" s="35" t="s">
        <v>16</v>
      </c>
      <c r="H56" s="35" t="s">
        <v>172</v>
      </c>
      <c r="I56" s="36" t="s">
        <v>173</v>
      </c>
      <c r="J56" s="13">
        <f>D56-235000</f>
        <v>165565000</v>
      </c>
      <c r="K56" s="38">
        <f t="shared" si="4"/>
        <v>165565000</v>
      </c>
    </row>
    <row r="57" spans="1:11" ht="46.5" customHeight="1">
      <c r="A57" s="12">
        <f t="shared" si="5"/>
        <v>49</v>
      </c>
      <c r="B57" s="32" t="s">
        <v>88</v>
      </c>
      <c r="C57" s="33">
        <v>70000000</v>
      </c>
      <c r="D57" s="47">
        <v>70000000</v>
      </c>
      <c r="E57" s="26" t="s">
        <v>221</v>
      </c>
      <c r="F57" s="1" t="s">
        <v>28</v>
      </c>
      <c r="G57" s="1" t="s">
        <v>145</v>
      </c>
      <c r="H57" s="1" t="s">
        <v>222</v>
      </c>
      <c r="I57" s="18" t="s">
        <v>223</v>
      </c>
      <c r="J57" s="13">
        <f>D57-118000</f>
        <v>69882000</v>
      </c>
      <c r="K57" s="38">
        <f t="shared" si="4"/>
        <v>69882000</v>
      </c>
    </row>
    <row r="58" spans="1:11" ht="46.5" customHeight="1" thickBot="1">
      <c r="A58" s="19">
        <f t="shared" si="5"/>
        <v>50</v>
      </c>
      <c r="B58" s="5" t="s">
        <v>89</v>
      </c>
      <c r="C58" s="20">
        <v>165800000</v>
      </c>
      <c r="D58" s="48">
        <f>C58</f>
        <v>165800000</v>
      </c>
      <c r="E58" s="25" t="s">
        <v>97</v>
      </c>
      <c r="F58" s="21" t="s">
        <v>156</v>
      </c>
      <c r="G58" s="21" t="s">
        <v>16</v>
      </c>
      <c r="H58" s="21" t="s">
        <v>157</v>
      </c>
      <c r="I58" s="22" t="s">
        <v>158</v>
      </c>
      <c r="J58" s="20">
        <f>D58-240000</f>
        <v>165560000</v>
      </c>
      <c r="K58" s="49">
        <f t="shared" si="4"/>
        <v>165560000</v>
      </c>
    </row>
    <row r="59" spans="1:11" ht="15" customHeight="1" thickTop="1">
      <c r="I59" s="23"/>
      <c r="J59" s="41"/>
      <c r="K59" s="41"/>
    </row>
    <row r="60" spans="1:11" ht="15.75">
      <c r="I60" s="92"/>
      <c r="J60" s="92"/>
      <c r="K60" s="92"/>
    </row>
    <row r="62" spans="1:11" ht="15.75">
      <c r="H62" s="93" t="s">
        <v>276</v>
      </c>
      <c r="I62" s="93"/>
      <c r="J62" s="93"/>
      <c r="K62" s="93"/>
    </row>
    <row r="63" spans="1:11" ht="15.75">
      <c r="H63" s="93" t="s">
        <v>12</v>
      </c>
      <c r="I63" s="93"/>
      <c r="J63" s="93"/>
      <c r="K63" s="93"/>
    </row>
    <row r="64" spans="1:11" ht="15.75">
      <c r="H64" s="93" t="s">
        <v>13</v>
      </c>
      <c r="I64" s="93"/>
      <c r="J64" s="93"/>
      <c r="K64" s="93"/>
    </row>
    <row r="65" spans="8:11" ht="15.75">
      <c r="H65" s="93" t="s">
        <v>17</v>
      </c>
      <c r="I65" s="93"/>
      <c r="J65" s="93"/>
      <c r="K65" s="93"/>
    </row>
    <row r="66" spans="8:11" ht="15.75">
      <c r="H66" s="94" t="s">
        <v>271</v>
      </c>
      <c r="I66" s="94"/>
      <c r="J66" s="94"/>
      <c r="K66" s="94"/>
    </row>
    <row r="67" spans="8:11" ht="15.75">
      <c r="I67" s="24"/>
      <c r="J67" s="42"/>
      <c r="K67" s="42"/>
    </row>
    <row r="68" spans="8:11" ht="15.75">
      <c r="H68" s="93" t="s">
        <v>277</v>
      </c>
      <c r="I68" s="93"/>
      <c r="J68" s="93"/>
      <c r="K68" s="93"/>
    </row>
    <row r="69" spans="8:11" ht="15.75">
      <c r="I69" s="23"/>
      <c r="J69" s="41"/>
      <c r="K69" s="41"/>
    </row>
    <row r="70" spans="8:11" ht="15.75">
      <c r="I70" s="23"/>
      <c r="J70" s="41"/>
      <c r="K70" s="41"/>
    </row>
    <row r="71" spans="8:11" ht="15.75">
      <c r="H71" s="92" t="s">
        <v>14</v>
      </c>
      <c r="I71" s="92"/>
      <c r="J71" s="92"/>
      <c r="K71" s="92"/>
    </row>
    <row r="72" spans="8:11" ht="15.75">
      <c r="H72" s="92" t="s">
        <v>15</v>
      </c>
      <c r="I72" s="92"/>
      <c r="J72" s="92"/>
      <c r="K72" s="92"/>
    </row>
    <row r="83" spans="1:17" s="16" customFormat="1">
      <c r="A83" s="8"/>
      <c r="B83" s="8"/>
      <c r="C83" s="8"/>
      <c r="D83" s="44"/>
      <c r="E83" s="8"/>
      <c r="F83" s="8"/>
      <c r="G83" s="8"/>
      <c r="H83" s="8"/>
      <c r="I83" s="8" t="s">
        <v>39</v>
      </c>
      <c r="L83" s="8"/>
      <c r="M83" s="8"/>
      <c r="N83" s="8"/>
      <c r="O83" s="8"/>
      <c r="P83" s="8"/>
      <c r="Q83" s="8"/>
    </row>
  </sheetData>
  <dataConsolidate/>
  <mergeCells count="13">
    <mergeCell ref="A1:K1"/>
    <mergeCell ref="A4:K4"/>
    <mergeCell ref="A37:K37"/>
    <mergeCell ref="A41:K41"/>
    <mergeCell ref="H68:K68"/>
    <mergeCell ref="H71:K71"/>
    <mergeCell ref="H72:K72"/>
    <mergeCell ref="I60:K60"/>
    <mergeCell ref="H62:K62"/>
    <mergeCell ref="H63:K63"/>
    <mergeCell ref="H64:K64"/>
    <mergeCell ref="H65:K65"/>
    <mergeCell ref="H66:K66"/>
  </mergeCells>
  <printOptions horizontalCentered="1"/>
  <pageMargins left="0.35433070866141736" right="0.19685039370078741" top="0.23622047244094491" bottom="0.51181102362204722" header="0.23622047244094491" footer="0.31496062992125984"/>
  <pageSetup paperSize="9" scale="80" orientation="portrait" horizontalDpi="4294967293" verticalDpi="1200" r:id="rId1"/>
  <rowBreaks count="3" manualBreakCount="3">
    <brk id="22" max="11" man="1"/>
    <brk id="44" max="11" man="1"/>
    <brk id="7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5:D9"/>
  <sheetViews>
    <sheetView workbookViewId="0">
      <selection activeCell="C8" sqref="C8:D9"/>
    </sheetView>
  </sheetViews>
  <sheetFormatPr defaultRowHeight="15"/>
  <cols>
    <col min="1" max="1" width="14.28515625" bestFit="1" customWidth="1"/>
    <col min="3" max="3" width="11.5703125" bestFit="1" customWidth="1"/>
    <col min="4" max="4" width="14.28515625" bestFit="1" customWidth="1"/>
  </cols>
  <sheetData>
    <row r="5" spans="1:4">
      <c r="A5" s="55">
        <f>330*18000000</f>
        <v>5940000000</v>
      </c>
    </row>
    <row r="8" spans="1:4">
      <c r="C8" s="55"/>
    </row>
    <row r="9" spans="1:4">
      <c r="D9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</vt:lpstr>
      <vt:lpstr>tahap I</vt:lpstr>
      <vt:lpstr>sisa</vt:lpstr>
      <vt:lpstr>Sheet1 (3)</vt:lpstr>
      <vt:lpstr>Sheet2</vt:lpstr>
      <vt:lpstr>Sheet3</vt:lpstr>
      <vt:lpstr>Sheet1!Print_Area</vt:lpstr>
      <vt:lpstr>'Sheet1 (3)'!Print_Area</vt:lpstr>
      <vt:lpstr>sisa!Print_Area</vt:lpstr>
      <vt:lpstr>'tahap I'!Print_Area</vt:lpstr>
      <vt:lpstr>sisa!Print_Titles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2021-03-17T03:16:04Z</cp:lastPrinted>
  <dcterms:created xsi:type="dcterms:W3CDTF">2017-08-08T02:49:46Z</dcterms:created>
  <dcterms:modified xsi:type="dcterms:W3CDTF">2021-03-23T02:56:31Z</dcterms:modified>
</cp:coreProperties>
</file>